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rgankatnik/Downloads/"/>
    </mc:Choice>
  </mc:AlternateContent>
  <xr:revisionPtr revIDLastSave="0" documentId="8_{C9EA7CD4-3667-2948-B5C5-374B9FFD2C2B}" xr6:coauthVersionLast="47" xr6:coauthVersionMax="47" xr10:uidLastSave="{00000000-0000-0000-0000-000000000000}"/>
  <bookViews>
    <workbookView xWindow="0" yWindow="760" windowWidth="20740" windowHeight="11040" tabRatio="500" firstSheet="5" activeTab="5" xr2:uid="{00000000-000D-0000-FFFF-FFFF00000000}"/>
  </bookViews>
  <sheets>
    <sheet name="N6316S" sheetId="5" r:id="rId1"/>
    <sheet name="N12JA" sheetId="14" r:id="rId2"/>
    <sheet name="N202MM" sheetId="13" r:id="rId3"/>
    <sheet name="N235ND" sheetId="3" r:id="rId4"/>
    <sheet name="N641DC" sheetId="15" r:id="rId5"/>
    <sheet name="N333RX" sheetId="9" r:id="rId6"/>
    <sheet name="N6694E" sheetId="1" r:id="rId7"/>
    <sheet name="N733JM" sheetId="12" r:id="rId8"/>
    <sheet name="N52993" sheetId="4" r:id="rId9"/>
    <sheet name="N3547L" sheetId="2" r:id="rId10"/>
    <sheet name="N401SS" sheetId="6" r:id="rId11"/>
    <sheet name="N501EL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8" i="15" l="1"/>
  <c r="L27" i="15"/>
  <c r="Y27" i="15" s="1"/>
  <c r="Y22" i="15"/>
  <c r="L22" i="15"/>
  <c r="L24" i="15" s="1"/>
  <c r="L26" i="15" s="1"/>
  <c r="Y21" i="15"/>
  <c r="Y20" i="15"/>
  <c r="U19" i="15"/>
  <c r="Z1" i="15"/>
  <c r="L29" i="14"/>
  <c r="Y28" i="14"/>
  <c r="L28" i="14"/>
  <c r="Y27" i="14"/>
  <c r="L27" i="14"/>
  <c r="L22" i="14"/>
  <c r="Y22" i="14" s="1"/>
  <c r="Y24" i="14" s="1"/>
  <c r="Y21" i="14"/>
  <c r="Y20" i="14"/>
  <c r="U19" i="14"/>
  <c r="Z1" i="14"/>
  <c r="Y39" i="13"/>
  <c r="Y40" i="5"/>
  <c r="L22" i="13"/>
  <c r="Y22" i="13" s="1"/>
  <c r="L29" i="13"/>
  <c r="Y28" i="13"/>
  <c r="L28" i="13"/>
  <c r="Y27" i="13"/>
  <c r="L27" i="13"/>
  <c r="Y21" i="13"/>
  <c r="Y20" i="13"/>
  <c r="U19" i="13"/>
  <c r="Z1" i="13"/>
  <c r="L31" i="12"/>
  <c r="Y31" i="12" s="1"/>
  <c r="Y32" i="12" s="1"/>
  <c r="L26" i="12"/>
  <c r="Y26" i="12" s="1"/>
  <c r="Y25" i="12"/>
  <c r="Y24" i="12"/>
  <c r="Y23" i="12"/>
  <c r="Y22" i="12"/>
  <c r="U22" i="12"/>
  <c r="Y21" i="12"/>
  <c r="U21" i="12"/>
  <c r="U20" i="12"/>
  <c r="Z1" i="12"/>
  <c r="Y24" i="15" l="1"/>
  <c r="L25" i="15" s="1"/>
  <c r="Y28" i="15"/>
  <c r="L29" i="15" s="1"/>
  <c r="Y40" i="15" s="1"/>
  <c r="Y41" i="15" s="1"/>
  <c r="L24" i="14"/>
  <c r="L26" i="14" s="1"/>
  <c r="Y24" i="13"/>
  <c r="L24" i="13"/>
  <c r="L26" i="13" s="1"/>
  <c r="Y40" i="13"/>
  <c r="L28" i="12"/>
  <c r="L30" i="12" s="1"/>
  <c r="L32" i="12"/>
  <c r="Y28" i="12"/>
  <c r="L29" i="12" s="1"/>
  <c r="I43" i="12" s="1"/>
  <c r="I44" i="12" s="1"/>
  <c r="I40" i="15" l="1"/>
  <c r="I41" i="15" s="1"/>
  <c r="I38" i="15"/>
  <c r="I39" i="15" s="1"/>
  <c r="Y38" i="15"/>
  <c r="Y39" i="15" s="1"/>
  <c r="L25" i="14"/>
  <c r="L25" i="13"/>
  <c r="L33" i="12"/>
  <c r="Y43" i="12" s="1"/>
  <c r="Y44" i="12" s="1"/>
  <c r="I41" i="9"/>
  <c r="I39" i="13" l="1"/>
  <c r="I40" i="13" s="1"/>
  <c r="L24" i="9"/>
  <c r="L26" i="9" s="1"/>
  <c r="L28" i="9" s="1"/>
  <c r="Y23" i="9"/>
  <c r="Y22" i="9"/>
  <c r="Y21" i="9"/>
  <c r="Y20" i="9"/>
  <c r="L29" i="9"/>
  <c r="Y29" i="9" s="1"/>
  <c r="U19" i="9"/>
  <c r="Z1" i="9"/>
  <c r="Y30" i="9" l="1"/>
  <c r="Y24" i="9"/>
  <c r="Y26" i="9" s="1"/>
  <c r="L27" i="9" s="1"/>
  <c r="I42" i="9" s="1"/>
  <c r="L30" i="9"/>
  <c r="L31" i="9" s="1"/>
  <c r="Y41" i="9" s="1"/>
  <c r="Y42" i="9" s="1"/>
  <c r="Y26" i="8" l="1"/>
  <c r="L28" i="8"/>
  <c r="L27" i="8"/>
  <c r="L26" i="8"/>
  <c r="L24" i="8"/>
  <c r="Y24" i="8" s="1"/>
  <c r="Y23" i="8"/>
  <c r="Y22" i="8"/>
  <c r="Y21" i="8"/>
  <c r="L26" i="6"/>
  <c r="Y26" i="6" s="1"/>
  <c r="Y25" i="6"/>
  <c r="Y24" i="6"/>
  <c r="Y23" i="6"/>
  <c r="Y22" i="6"/>
  <c r="Y21" i="6"/>
  <c r="L23" i="5"/>
  <c r="Y23" i="5" s="1"/>
  <c r="Y22" i="5"/>
  <c r="Y21" i="5"/>
  <c r="Y20" i="5"/>
  <c r="Y28" i="4"/>
  <c r="L30" i="4"/>
  <c r="L29" i="4"/>
  <c r="L28" i="4"/>
  <c r="L26" i="4"/>
  <c r="Y26" i="4" s="1"/>
  <c r="Y25" i="4"/>
  <c r="Y24" i="4"/>
  <c r="Y23" i="4"/>
  <c r="Y22" i="4"/>
  <c r="Y21" i="4"/>
  <c r="L22" i="3"/>
  <c r="Y22" i="3" s="1"/>
  <c r="Y21" i="3"/>
  <c r="Y20" i="3"/>
  <c r="L28" i="2"/>
  <c r="L30" i="2" s="1"/>
  <c r="L26" i="2"/>
  <c r="Y26" i="2" s="1"/>
  <c r="Y25" i="2"/>
  <c r="Y24" i="2"/>
  <c r="Y23" i="2"/>
  <c r="Y22" i="2"/>
  <c r="Y21" i="2"/>
  <c r="L26" i="1"/>
  <c r="Y26" i="1" s="1"/>
  <c r="Y25" i="1"/>
  <c r="Y24" i="1"/>
  <c r="Y23" i="1"/>
  <c r="Y22" i="1"/>
  <c r="Y21" i="1"/>
  <c r="L28" i="1" l="1"/>
  <c r="L30" i="1" s="1"/>
  <c r="Y28" i="1"/>
  <c r="L29" i="1" s="1"/>
  <c r="L28" i="6"/>
  <c r="L30" i="6" s="1"/>
  <c r="Y28" i="6"/>
  <c r="Y28" i="2"/>
  <c r="L29" i="2" s="1"/>
  <c r="Y25" i="5"/>
  <c r="L25" i="5"/>
  <c r="L27" i="5" s="1"/>
  <c r="Y24" i="3"/>
  <c r="L24" i="3"/>
  <c r="L26" i="3" s="1"/>
  <c r="L29" i="8"/>
  <c r="Y29" i="8" s="1"/>
  <c r="L27" i="3"/>
  <c r="Y27" i="3" s="1"/>
  <c r="Y28" i="5"/>
  <c r="L29" i="5"/>
  <c r="L29" i="6" l="1"/>
  <c r="L26" i="5"/>
  <c r="I40" i="5" s="1"/>
  <c r="L25" i="3"/>
  <c r="L30" i="8"/>
  <c r="L28" i="3"/>
  <c r="L28" i="5"/>
  <c r="L31" i="6"/>
  <c r="L32" i="6" s="1"/>
  <c r="Y31" i="6" l="1"/>
  <c r="Y31" i="4" l="1"/>
  <c r="L32" i="4"/>
  <c r="L31" i="4"/>
  <c r="L31" i="2" l="1"/>
  <c r="Y31" i="2" s="1"/>
  <c r="L31" i="1"/>
  <c r="Y31" i="1" s="1"/>
  <c r="L32" i="2" l="1"/>
  <c r="L32" i="1"/>
  <c r="U21" i="8"/>
  <c r="U20" i="8" l="1"/>
  <c r="Z1" i="8"/>
  <c r="U20" i="6"/>
  <c r="U19" i="5"/>
  <c r="U20" i="4"/>
  <c r="U19" i="3"/>
  <c r="U20" i="2"/>
  <c r="U20" i="1"/>
  <c r="Y30" i="8" l="1"/>
  <c r="L31" i="8" s="1"/>
  <c r="Y41" i="8" s="1"/>
  <c r="Z1" i="6"/>
  <c r="Z1" i="5"/>
  <c r="Z1" i="4"/>
  <c r="Z1" i="3"/>
  <c r="Z1" i="2"/>
  <c r="Z1" i="1"/>
  <c r="Y42" i="8" l="1"/>
  <c r="I41" i="8"/>
  <c r="U22" i="6"/>
  <c r="U21" i="6"/>
  <c r="U22" i="4"/>
  <c r="U21" i="4"/>
  <c r="I42" i="8" l="1"/>
  <c r="Y28" i="3"/>
  <c r="L29" i="3" s="1"/>
  <c r="Y40" i="3" s="1"/>
  <c r="Y29" i="5"/>
  <c r="L30" i="5" s="1"/>
  <c r="Y41" i="5" s="1"/>
  <c r="Y32" i="6"/>
  <c r="L33" i="6" s="1"/>
  <c r="Y45" i="6" s="1"/>
  <c r="Y46" i="6" s="1"/>
  <c r="Y32" i="4"/>
  <c r="L33" i="4" s="1"/>
  <c r="Y43" i="4" s="1"/>
  <c r="Y44" i="4" s="1"/>
  <c r="I45" i="6"/>
  <c r="I46" i="6" s="1"/>
  <c r="I41" i="5"/>
  <c r="I43" i="4"/>
  <c r="I44" i="4" s="1"/>
  <c r="U22" i="2"/>
  <c r="U21" i="2"/>
  <c r="U22" i="1"/>
  <c r="U21" i="1"/>
  <c r="Y38" i="3" l="1"/>
  <c r="Y39" i="3" s="1"/>
  <c r="Y41" i="3"/>
  <c r="I40" i="3"/>
  <c r="I41" i="3" s="1"/>
  <c r="I38" i="3"/>
  <c r="I39" i="3" s="1"/>
  <c r="Y32" i="2"/>
  <c r="L33" i="2" s="1"/>
  <c r="Y43" i="2" s="1"/>
  <c r="Y44" i="2" s="1"/>
  <c r="Y32" i="1"/>
  <c r="L33" i="1" s="1"/>
  <c r="I43" i="2"/>
  <c r="I44" i="2" s="1"/>
  <c r="Y43" i="1" l="1"/>
  <c r="Y44" i="1" s="1"/>
  <c r="I43" i="1"/>
  <c r="I44" i="1" s="1"/>
</calcChain>
</file>

<file path=xl/sharedStrings.xml><?xml version="1.0" encoding="utf-8"?>
<sst xmlns="http://schemas.openxmlformats.org/spreadsheetml/2006/main" count="925" uniqueCount="79">
  <si>
    <t>Aircraft Type: C172N</t>
  </si>
  <si>
    <t>Tail #: N6694E</t>
  </si>
  <si>
    <t>Seat Pos</t>
  </si>
  <si>
    <t>Weight</t>
  </si>
  <si>
    <t>0-12</t>
  </si>
  <si>
    <t>Moment</t>
  </si>
  <si>
    <t>Maximum Gross Takeoff Weight:</t>
  </si>
  <si>
    <t>lbs</t>
  </si>
  <si>
    <t>Operating Empty Weight:</t>
  </si>
  <si>
    <t>in</t>
  </si>
  <si>
    <t>in-lb</t>
  </si>
  <si>
    <t>Left Front Seat:</t>
  </si>
  <si>
    <t>Right Front Seat:</t>
  </si>
  <si>
    <t>Rear Seat Passengers:</t>
  </si>
  <si>
    <t>Baggage #1:</t>
  </si>
  <si>
    <t>Baggage #2:</t>
  </si>
  <si>
    <t>Weight Margin:</t>
  </si>
  <si>
    <t>Aircraft Type: C172S</t>
  </si>
  <si>
    <t>Tail #: N3547L</t>
  </si>
  <si>
    <t>Aircraft Type: DA-20</t>
  </si>
  <si>
    <t>Tail #: N235ND</t>
  </si>
  <si>
    <t>Seats:</t>
  </si>
  <si>
    <t>Baggage:</t>
  </si>
  <si>
    <t>Arm</t>
  </si>
  <si>
    <t>Forward</t>
  </si>
  <si>
    <t>Aft</t>
  </si>
  <si>
    <t>Normal Category</t>
  </si>
  <si>
    <t>Utility Category</t>
  </si>
  <si>
    <t>Aircraft Type: C172P</t>
  </si>
  <si>
    <t>Tail #: N52993</t>
  </si>
  <si>
    <t>Tail #: N6316S</t>
  </si>
  <si>
    <t>Aircraft Type: C182P</t>
  </si>
  <si>
    <t>Tail #: N401SS</t>
  </si>
  <si>
    <t>0-18</t>
  </si>
  <si>
    <r>
      <t xml:space="preserve">                      </t>
    </r>
    <r>
      <rPr>
        <b/>
        <sz val="14"/>
        <rFont val="Courier New"/>
        <family val="3"/>
      </rPr>
      <t>Weight &amp; Balance</t>
    </r>
  </si>
  <si>
    <t xml:space="preserve">                      Weight &amp; Balance</t>
  </si>
  <si>
    <t>Aircraft Type: C150G 150HP</t>
  </si>
  <si>
    <t>Aircraft Type: 7ECA Citabria</t>
  </si>
  <si>
    <t>Tail #: N501EL</t>
  </si>
  <si>
    <t>Front Seat:</t>
  </si>
  <si>
    <t>Rear Seat:</t>
  </si>
  <si>
    <t>Aerobatic Category</t>
  </si>
  <si>
    <t>Not for flight planning purposes, information only.</t>
  </si>
  <si>
    <t>0-6</t>
  </si>
  <si>
    <t>Maximum Usable Fuel</t>
  </si>
  <si>
    <t>Takeoff Fuel in gallons:</t>
  </si>
  <si>
    <t>Takeoff CG:</t>
  </si>
  <si>
    <t>Takeoff Weight:</t>
  </si>
  <si>
    <t>Landing Fuel in gallons:</t>
  </si>
  <si>
    <t>Landing Weight:</t>
  </si>
  <si>
    <t>Landing CG:</t>
  </si>
  <si>
    <t>■</t>
  </si>
  <si>
    <t>Maximum TO Wt @ CG:</t>
  </si>
  <si>
    <t>Maximum Ldg Weight @ CG:</t>
  </si>
  <si>
    <t>Check WT Delta:</t>
  </si>
  <si>
    <t>Please verify all data with POH.</t>
  </si>
  <si>
    <t>Maximum TO Wt @ Fwd CG:</t>
  </si>
  <si>
    <t>Maximum TO Wt @ Aft CG:</t>
  </si>
  <si>
    <t>Max Ldg Weight @ Fwd CG:</t>
  </si>
  <si>
    <t>Max Ldg Weight @ Aft CG:</t>
  </si>
  <si>
    <t>Aircraft Type: C172G 180 HP</t>
  </si>
  <si>
    <t>Tail #: N333RX</t>
  </si>
  <si>
    <t>Legend</t>
  </si>
  <si>
    <t>Entry fields; enter all non-zero values</t>
  </si>
  <si>
    <t>Seat adjustment; adjust as necessary</t>
  </si>
  <si>
    <t>If any calculated or entry field turns</t>
  </si>
  <si>
    <t>red, then the limit for that field has</t>
  </si>
  <si>
    <t>been exceeded</t>
  </si>
  <si>
    <t>Takeoff CG on the graph</t>
  </si>
  <si>
    <t>Landing CG on the graph</t>
  </si>
  <si>
    <t>Date of last Weight &amp; Balance:</t>
  </si>
  <si>
    <t>Tail #: N733JM</t>
  </si>
  <si>
    <t>Aircraft Type: Virus SW100</t>
  </si>
  <si>
    <t>Tail #: N202MM</t>
  </si>
  <si>
    <t>Baggage Compartment:</t>
  </si>
  <si>
    <t>Aircraft Type: Alpha Trainer</t>
  </si>
  <si>
    <t>Tail #: N12JA</t>
  </si>
  <si>
    <t>Tail #: N641DC</t>
  </si>
  <si>
    <t>Maximum Ramp Weight: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</si>
</sst>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;[Red]\-[$$-409]#,##0.00"/>
    <numFmt numFmtId="165" formatCode="0.0"/>
    <numFmt numFmtId="166" formatCode="mm/dd/yy;@"/>
  </numFmts>
  <fonts count="13">
    <font>
      <sz val="10"/>
      <name val="Arial"/>
      <family val="2"/>
    </font>
    <font>
      <u/>
      <sz val="10"/>
      <name val="FreeSans"/>
      <family val="2"/>
    </font>
    <font>
      <sz val="10"/>
      <name val="FreeSans"/>
      <family val="2"/>
    </font>
    <font>
      <sz val="10"/>
      <name val="Courier New"/>
      <family val="3"/>
    </font>
    <font>
      <b/>
      <sz val="14"/>
      <name val="Courier New"/>
      <family val="3"/>
    </font>
    <font>
      <b/>
      <sz val="14"/>
      <color rgb="FFFF0000"/>
      <name val="Courier New"/>
      <family val="3"/>
    </font>
    <font>
      <sz val="14"/>
      <color rgb="FFFF0000"/>
      <name val="Courier New"/>
      <family val="3"/>
    </font>
    <font>
      <sz val="14"/>
      <name val="Courier New"/>
      <family val="3"/>
    </font>
    <font>
      <sz val="10"/>
      <color theme="4"/>
      <name val="Courier New"/>
      <family val="3"/>
    </font>
    <font>
      <sz val="10"/>
      <color theme="5"/>
      <name val="Courier New"/>
      <family val="3"/>
    </font>
    <font>
      <sz val="9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 textRotation="90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3" fillId="0" borderId="5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2" xfId="0" applyNumberFormat="1" applyFont="1" applyBorder="1" applyAlignment="1">
      <alignment horizontal="right" vertical="center" indent="1"/>
    </xf>
    <xf numFmtId="2" fontId="3" fillId="0" borderId="3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2" fontId="3" fillId="3" borderId="1" xfId="0" applyNumberFormat="1" applyFont="1" applyFill="1" applyBorder="1" applyAlignment="1" applyProtection="1">
      <alignment horizontal="right" vertical="center" indent="1"/>
      <protection locked="0"/>
    </xf>
    <xf numFmtId="2" fontId="3" fillId="3" borderId="2" xfId="0" applyNumberFormat="1" applyFont="1" applyFill="1" applyBorder="1" applyAlignment="1" applyProtection="1">
      <alignment horizontal="right" vertical="center" indent="1"/>
      <protection locked="0"/>
    </xf>
    <xf numFmtId="2" fontId="3" fillId="3" borderId="3" xfId="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Alignment="1">
      <alignment horizontal="left" vertical="center" indent="1"/>
    </xf>
    <xf numFmtId="166" fontId="10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165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</cellXfs>
  <cellStyles count="4">
    <cellStyle name="Heading1" xfId="3" xr:uid="{00000000-0005-0000-0000-000000000000}"/>
    <cellStyle name="Normal" xfId="0" builtinId="0"/>
    <cellStyle name="Result" xfId="1" xr:uid="{00000000-0005-0000-0000-000002000000}"/>
    <cellStyle name="Result2" xfId="2" xr:uid="{00000000-0005-0000-0000-000003000000}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  <name val="FreeSans"/>
      </font>
      <fill>
        <patternFill>
          <bgColor rgb="FFCC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N6316S!$G$36:$G$38</c:f>
              <c:numCache>
                <c:formatCode>0.00</c:formatCode>
                <c:ptCount val="3"/>
                <c:pt idx="0">
                  <c:v>31.5</c:v>
                </c:pt>
                <c:pt idx="1">
                  <c:v>31.5</c:v>
                </c:pt>
                <c:pt idx="2">
                  <c:v>32.9</c:v>
                </c:pt>
              </c:numCache>
            </c:numRef>
          </c:xVal>
          <c:yVal>
            <c:numRef>
              <c:f>N6316S!$C$36:$C$38</c:f>
              <c:numCache>
                <c:formatCode>0</c:formatCode>
                <c:ptCount val="3"/>
                <c:pt idx="0">
                  <c:v>1150</c:v>
                </c:pt>
                <c:pt idx="1">
                  <c:v>1280</c:v>
                </c:pt>
                <c:pt idx="2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05-48A6-BFD7-EFFCC88720DD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N6316S!$K$36:$K$38</c:f>
              <c:numCache>
                <c:formatCode>0.00</c:formatCode>
                <c:ptCount val="3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</c:numCache>
            </c:numRef>
          </c:xVal>
          <c:yVal>
            <c:numRef>
              <c:f>N6316S!$C$36:$C$38</c:f>
              <c:numCache>
                <c:formatCode>0</c:formatCode>
                <c:ptCount val="3"/>
                <c:pt idx="0">
                  <c:v>1150</c:v>
                </c:pt>
                <c:pt idx="1">
                  <c:v>1280</c:v>
                </c:pt>
                <c:pt idx="2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5-48A6-BFD7-EFFCC88720DD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N6316S!$G$38:$K$38</c:f>
              <c:numCache>
                <c:formatCode>0.00</c:formatCode>
                <c:ptCount val="5"/>
                <c:pt idx="0">
                  <c:v>32.9</c:v>
                </c:pt>
                <c:pt idx="4">
                  <c:v>37.5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1600</c:v>
              </c:pt>
              <c:pt idx="1">
                <c:v>1600</c:v>
              </c:pt>
              <c:pt idx="2">
                <c:v>1600</c:v>
              </c:pt>
              <c:pt idx="3">
                <c:v>1600</c:v>
              </c:pt>
              <c:pt idx="4">
                <c:v>1600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D05-48A6-BFD7-EFFCC88720DD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N6316S!$L$26</c:f>
            </c:numRef>
          </c:xVal>
          <c:yVal>
            <c:numRef>
              <c:f>N6316S!$L$25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05-48A6-BFD7-EFFCC88720DD}"/>
            </c:ext>
          </c:extLst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N6316S!$L$30</c:f>
            </c:numRef>
          </c:xVal>
          <c:yVal>
            <c:numRef>
              <c:f>N6316S!$L$29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05-48A6-BFD7-EFFCC8872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8048"/>
        <c:axId val="172188416"/>
      </c:scatterChart>
      <c:valAx>
        <c:axId val="172178048"/>
        <c:scaling>
          <c:orientation val="minMax"/>
          <c:max val="38"/>
          <c:min val="31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72188416"/>
        <c:crosses val="autoZero"/>
        <c:crossBetween val="midCat"/>
        <c:majorUnit val="1"/>
      </c:valAx>
      <c:valAx>
        <c:axId val="172188416"/>
        <c:scaling>
          <c:orientation val="minMax"/>
          <c:max val="1700"/>
          <c:min val="11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72178048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N3547L!$G$39:$G$41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41</c:v>
                </c:pt>
              </c:numCache>
            </c:numRef>
          </c:xVal>
          <c:yVal>
            <c:numRef>
              <c:f>N3547L!$C$39:$C$41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A0-4A2E-8D16-4B57D09B2C64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N3547L!$K$39:$K$41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N3547L!$C$39:$C$41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A0-4A2E-8D16-4B57D09B2C64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N3547L!$G$41:$K$41</c:f>
              <c:numCache>
                <c:formatCode>0.00</c:formatCode>
                <c:ptCount val="5"/>
                <c:pt idx="0">
                  <c:v>41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2550</c:v>
              </c:pt>
              <c:pt idx="1">
                <c:v>2550</c:v>
              </c:pt>
              <c:pt idx="2">
                <c:v>2550</c:v>
              </c:pt>
              <c:pt idx="3">
                <c:v>2550</c:v>
              </c:pt>
              <c:pt idx="4">
                <c:v>2550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7A0-4A2E-8D16-4B57D09B2C64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N3547L!$L$29</c:f>
            </c:numRef>
          </c:xVal>
          <c:yVal>
            <c:numRef>
              <c:f>N3547L!$L$28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A0-4A2E-8D16-4B57D09B2C64}"/>
            </c:ext>
          </c:extLst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N3547L!$U$41:$Y$41</c:f>
              <c:numCache>
                <c:formatCode>0.00</c:formatCode>
                <c:ptCount val="5"/>
                <c:pt idx="0">
                  <c:v>37.5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2200</c:v>
              </c:pt>
              <c:pt idx="1">
                <c:v>2200</c:v>
              </c:pt>
              <c:pt idx="2">
                <c:v>2200</c:v>
              </c:pt>
              <c:pt idx="3">
                <c:v>2200</c:v>
              </c:pt>
              <c:pt idx="4">
                <c:v>2200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7A0-4A2E-8D16-4B57D09B2C64}"/>
            </c:ext>
          </c:extLst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N3547L!$Y$39:$Y$41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N3547L!$Q$39:$Q$41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A0-4A2E-8D16-4B57D09B2C64}"/>
            </c:ext>
          </c:extLst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N3547L!$L$33</c:f>
            </c:numRef>
          </c:xVal>
          <c:yVal>
            <c:numRef>
              <c:f>N3547L!$L$32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A0-4A2E-8D16-4B57D09B2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10592"/>
        <c:axId val="192516864"/>
      </c:scatterChart>
      <c:valAx>
        <c:axId val="192510592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2516864"/>
        <c:crosses val="autoZero"/>
        <c:crossBetween val="midCat"/>
        <c:majorUnit val="1"/>
      </c:valAx>
      <c:valAx>
        <c:axId val="192516864"/>
        <c:scaling>
          <c:orientation val="minMax"/>
          <c:max val="2600"/>
          <c:min val="1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2510592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N401SS!$G$39:$G$43</c:f>
              <c:numCache>
                <c:formatCode>0.00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39.5</c:v>
                </c:pt>
                <c:pt idx="4">
                  <c:v>40.9</c:v>
                </c:pt>
              </c:numCache>
            </c:numRef>
          </c:xVal>
          <c:yVal>
            <c:numRef>
              <c:f>N401SS!$C$39:$C$43</c:f>
              <c:numCache>
                <c:formatCode>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3100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33-4729-821F-B7EE3135A129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N401SS!$K$39:$K$43</c:f>
              <c:numCache>
                <c:formatCode>0.00</c:formatCode>
                <c:ptCount val="5"/>
                <c:pt idx="0">
                  <c:v>48.5</c:v>
                </c:pt>
                <c:pt idx="1">
                  <c:v>48.5</c:v>
                </c:pt>
                <c:pt idx="2">
                  <c:v>48.5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N401SS!$C$39:$C$43</c:f>
              <c:numCache>
                <c:formatCode>0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3100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33-4729-821F-B7EE3135A129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N401SS!$G$43:$K$43</c:f>
              <c:numCache>
                <c:formatCode>0.00</c:formatCode>
                <c:ptCount val="5"/>
                <c:pt idx="0">
                  <c:v>40.9</c:v>
                </c:pt>
                <c:pt idx="4">
                  <c:v>46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3100</c:v>
              </c:pt>
              <c:pt idx="1">
                <c:v>3100</c:v>
              </c:pt>
              <c:pt idx="2">
                <c:v>3100</c:v>
              </c:pt>
              <c:pt idx="3">
                <c:v>3100</c:v>
              </c:pt>
              <c:pt idx="4">
                <c:v>3100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933-4729-821F-B7EE3135A129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N401SS!$L$29</c:f>
            </c:numRef>
          </c:xVal>
          <c:yVal>
            <c:numRef>
              <c:f>N401SS!$L$28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33-4729-821F-B7EE3135A129}"/>
            </c:ext>
          </c:extLst>
        </c:ser>
        <c:ser>
          <c:idx val="4"/>
          <c:order val="4"/>
          <c:tx>
            <c:v>Max Ldg Wt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N401SS!$G$42:$K$42</c:f>
              <c:numCache>
                <c:formatCode>0.00</c:formatCode>
                <c:ptCount val="5"/>
                <c:pt idx="0">
                  <c:v>39.5</c:v>
                </c:pt>
                <c:pt idx="4">
                  <c:v>46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2950</c:v>
              </c:pt>
              <c:pt idx="1">
                <c:v>2950</c:v>
              </c:pt>
              <c:pt idx="2">
                <c:v>2950</c:v>
              </c:pt>
              <c:pt idx="3">
                <c:v>2950</c:v>
              </c:pt>
              <c:pt idx="4">
                <c:v>2950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933-4729-821F-B7EE3135A129}"/>
            </c:ext>
          </c:extLst>
        </c:ser>
        <c:ser>
          <c:idx val="5"/>
          <c:order val="5"/>
          <c:tx>
            <c:v>Landing CG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N401SS!$L$33</c:f>
            </c:numRef>
          </c:xVal>
          <c:yVal>
            <c:numRef>
              <c:f>N401SS!$L$32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33-4729-821F-B7EE3135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60064"/>
        <c:axId val="192778624"/>
      </c:scatterChart>
      <c:valAx>
        <c:axId val="192760064"/>
        <c:scaling>
          <c:orientation val="minMax"/>
          <c:max val="49"/>
          <c:min val="32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2778624"/>
        <c:crosses val="autoZero"/>
        <c:crossBetween val="midCat"/>
        <c:majorUnit val="1"/>
      </c:valAx>
      <c:valAx>
        <c:axId val="192778624"/>
        <c:scaling>
          <c:orientation val="minMax"/>
          <c:max val="3200"/>
          <c:min val="18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2760064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N501EL!$G$37:$G$39</c:f>
              <c:numCache>
                <c:formatCode>0.00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14.2</c:v>
                </c:pt>
              </c:numCache>
            </c:numRef>
          </c:xVal>
          <c:yVal>
            <c:numRef>
              <c:f>N501EL!$C$37:$C$39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29-401A-A310-1F328C712057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N501EL!$K$37:$K$39</c:f>
              <c:numCache>
                <c:formatCode>0.00</c:formatCode>
                <c:ptCount val="3"/>
                <c:pt idx="0">
                  <c:v>19.2</c:v>
                </c:pt>
                <c:pt idx="1">
                  <c:v>19.2</c:v>
                </c:pt>
                <c:pt idx="2">
                  <c:v>19.2</c:v>
                </c:pt>
              </c:numCache>
            </c:numRef>
          </c:xVal>
          <c:yVal>
            <c:numRef>
              <c:f>N501EL!$C$37:$C$39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9-401A-A310-1F328C712057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N501EL!$G$39:$K$39</c:f>
              <c:numCache>
                <c:formatCode>0.00</c:formatCode>
                <c:ptCount val="5"/>
                <c:pt idx="0">
                  <c:v>14.2</c:v>
                </c:pt>
                <c:pt idx="4">
                  <c:v>19.2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1750</c:v>
              </c:pt>
              <c:pt idx="1">
                <c:v>1750</c:v>
              </c:pt>
              <c:pt idx="2">
                <c:v>1750</c:v>
              </c:pt>
              <c:pt idx="3">
                <c:v>1750</c:v>
              </c:pt>
              <c:pt idx="4">
                <c:v>1750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B29-401A-A310-1F328C712057}"/>
            </c:ext>
          </c:extLst>
        </c:ser>
        <c:ser>
          <c:idx val="5"/>
          <c:order val="3"/>
          <c:tx>
            <c:v>Aerobatic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N501EL!$Y$37:$Y$39</c:f>
              <c:numCache>
                <c:formatCode>0.00</c:formatCode>
                <c:ptCount val="3"/>
                <c:pt idx="0">
                  <c:v>16.3</c:v>
                </c:pt>
                <c:pt idx="1">
                  <c:v>16.3</c:v>
                </c:pt>
                <c:pt idx="2">
                  <c:v>16.3</c:v>
                </c:pt>
              </c:numCache>
            </c:numRef>
          </c:xVal>
          <c:yVal>
            <c:numRef>
              <c:f>N501EL!$Q$37:$Q$39</c:f>
              <c:numCache>
                <c:formatCode>0</c:formatCode>
                <c:ptCount val="3"/>
                <c:pt idx="0">
                  <c:v>1200</c:v>
                </c:pt>
                <c:pt idx="1">
                  <c:v>1325</c:v>
                </c:pt>
                <c:pt idx="2">
                  <c:v>1750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29-401A-A310-1F328C712057}"/>
            </c:ext>
          </c:extLst>
        </c:ser>
        <c:ser>
          <c:idx val="3"/>
          <c:order val="4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N501EL!$L$27</c:f>
            </c:numRef>
          </c:xVal>
          <c:yVal>
            <c:numRef>
              <c:f>N501EL!$L$26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29-401A-A310-1F328C712057}"/>
            </c:ext>
          </c:extLst>
        </c:ser>
        <c:ser>
          <c:idx val="4"/>
          <c:order val="5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N501EL!$L$31</c:f>
            </c:numRef>
          </c:xVal>
          <c:yVal>
            <c:numRef>
              <c:f>N501EL!$L$30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29-401A-A310-1F328C71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19104"/>
        <c:axId val="194321024"/>
      </c:scatterChart>
      <c:valAx>
        <c:axId val="194319104"/>
        <c:scaling>
          <c:orientation val="minMax"/>
          <c:max val="20"/>
          <c:min val="9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4321024"/>
        <c:crosses val="autoZero"/>
        <c:crossBetween val="midCat"/>
        <c:majorUnit val="1"/>
      </c:valAx>
      <c:valAx>
        <c:axId val="194321024"/>
        <c:scaling>
          <c:orientation val="minMax"/>
          <c:max val="1800"/>
          <c:min val="11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4319104"/>
        <c:crosses val="autoZero"/>
        <c:crossBetween val="midCat"/>
        <c:majorUnit val="5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N12JA!$G$35:$G$36</c:f>
              <c:numCache>
                <c:formatCode>0.00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N12JA!$C$35:$C$36</c:f>
              <c:numCache>
                <c:formatCode>0</c:formatCode>
                <c:ptCount val="2"/>
                <c:pt idx="0">
                  <c:v>700</c:v>
                </c:pt>
                <c:pt idx="1">
                  <c:v>1212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C5-43AB-A94C-28CEE5B4CAB0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N12JA!$K$35:$K$36</c:f>
              <c:numCache>
                <c:formatCode>0.00</c:formatCode>
                <c:ptCount val="2"/>
                <c:pt idx="0">
                  <c:v>14.69</c:v>
                </c:pt>
                <c:pt idx="1">
                  <c:v>14.69</c:v>
                </c:pt>
              </c:numCache>
            </c:numRef>
          </c:xVal>
          <c:yVal>
            <c:numRef>
              <c:f>N12JA!$C$35:$C$36</c:f>
              <c:numCache>
                <c:formatCode>0</c:formatCode>
                <c:ptCount val="2"/>
                <c:pt idx="0">
                  <c:v>700</c:v>
                </c:pt>
                <c:pt idx="1">
                  <c:v>1212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5-43AB-A94C-28CEE5B4CAB0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N12JA!$G$36:$K$36</c:f>
              <c:numCache>
                <c:formatCode>0.00</c:formatCode>
                <c:ptCount val="5"/>
                <c:pt idx="0">
                  <c:v>10.5</c:v>
                </c:pt>
                <c:pt idx="4">
                  <c:v>14.69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1212</c:v>
              </c:pt>
              <c:pt idx="1">
                <c:v>1212</c:v>
              </c:pt>
              <c:pt idx="2">
                <c:v>1212</c:v>
              </c:pt>
              <c:pt idx="3">
                <c:v>1212</c:v>
              </c:pt>
              <c:pt idx="4">
                <c:v>1212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7C5-43AB-A94C-28CEE5B4CAB0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N12JA!$L$25</c:f>
            </c:numRef>
          </c:xVal>
          <c:yVal>
            <c:numRef>
              <c:f>N12JA!$L$24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C5-43AB-A94C-28CEE5B4CAB0}"/>
            </c:ext>
          </c:extLst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N12JA!$L$29</c:f>
            </c:numRef>
          </c:xVal>
          <c:yVal>
            <c:numRef>
              <c:f>N12JA!$L$28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C5-43AB-A94C-28CEE5B4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8048"/>
        <c:axId val="172188416"/>
      </c:scatterChart>
      <c:valAx>
        <c:axId val="172178048"/>
        <c:scaling>
          <c:orientation val="minMax"/>
          <c:max val="15"/>
          <c:min val="10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72188416"/>
        <c:crosses val="autoZero"/>
        <c:crossBetween val="midCat"/>
        <c:majorUnit val="1"/>
      </c:valAx>
      <c:valAx>
        <c:axId val="172188416"/>
        <c:scaling>
          <c:orientation val="minMax"/>
          <c:max val="1300"/>
          <c:min val="7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72178048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N202MM!$G$35:$G$37</c:f>
              <c:numCache>
                <c:formatCode>0.00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11</c:v>
                </c:pt>
              </c:numCache>
            </c:numRef>
          </c:xVal>
          <c:yVal>
            <c:numRef>
              <c:f>N202MM!$C$35:$C$37</c:f>
              <c:numCache>
                <c:formatCode>0</c:formatCode>
                <c:ptCount val="3"/>
                <c:pt idx="0">
                  <c:v>800</c:v>
                </c:pt>
                <c:pt idx="1">
                  <c:v>1060</c:v>
                </c:pt>
                <c:pt idx="2">
                  <c:v>1212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E7-4F95-BA8E-48D3CB51CA37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N202MM!$K$35:$K$37</c:f>
              <c:numCache>
                <c:formatCode>0.00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</c:numCache>
            </c:numRef>
          </c:xVal>
          <c:yVal>
            <c:numRef>
              <c:f>N202MM!$C$35:$C$37</c:f>
              <c:numCache>
                <c:formatCode>0</c:formatCode>
                <c:ptCount val="3"/>
                <c:pt idx="0">
                  <c:v>800</c:v>
                </c:pt>
                <c:pt idx="1">
                  <c:v>1060</c:v>
                </c:pt>
                <c:pt idx="2">
                  <c:v>1212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E7-4F95-BA8E-48D3CB51CA37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N202MM!$G$37:$K$37</c:f>
              <c:numCache>
                <c:formatCode>0.00</c:formatCode>
                <c:ptCount val="5"/>
                <c:pt idx="0">
                  <c:v>11</c:v>
                </c:pt>
                <c:pt idx="4">
                  <c:v>14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1212</c:v>
              </c:pt>
              <c:pt idx="1">
                <c:v>1212</c:v>
              </c:pt>
              <c:pt idx="2">
                <c:v>1212</c:v>
              </c:pt>
              <c:pt idx="3">
                <c:v>1212</c:v>
              </c:pt>
              <c:pt idx="4">
                <c:v>1212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5E7-4F95-BA8E-48D3CB51CA37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N202MM!$L$25</c:f>
            </c:numRef>
          </c:xVal>
          <c:yVal>
            <c:numRef>
              <c:f>N202MM!$L$24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E7-4F95-BA8E-48D3CB51CA37}"/>
            </c:ext>
          </c:extLst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N202MM!$L$29</c:f>
            </c:numRef>
          </c:xVal>
          <c:yVal>
            <c:numRef>
              <c:f>N202MM!$L$28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E7-4F95-BA8E-48D3CB51C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8048"/>
        <c:axId val="172188416"/>
      </c:scatterChart>
      <c:valAx>
        <c:axId val="172178048"/>
        <c:scaling>
          <c:orientation val="minMax"/>
          <c:max val="14.6"/>
          <c:min val="10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72188416"/>
        <c:crosses val="autoZero"/>
        <c:crossBetween val="midCat"/>
        <c:majorUnit val="1"/>
      </c:valAx>
      <c:valAx>
        <c:axId val="172188416"/>
        <c:scaling>
          <c:orientation val="minMax"/>
          <c:max val="1300"/>
          <c:min val="8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72178048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N235ND!$G$34:$G$36</c:f>
              <c:numCache>
                <c:formatCode>0.00</c:formatCode>
                <c:ptCount val="3"/>
                <c:pt idx="0">
                  <c:v>7.95</c:v>
                </c:pt>
                <c:pt idx="1">
                  <c:v>7.95</c:v>
                </c:pt>
                <c:pt idx="2" formatCode="General">
                  <c:v>8.07</c:v>
                </c:pt>
              </c:numCache>
            </c:numRef>
          </c:xVal>
          <c:yVal>
            <c:numRef>
              <c:f>N235ND!$C$34:$C$36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5B-404E-8D68-077CE7BB47DC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N235ND!$K$34:$K$36</c:f>
              <c:numCache>
                <c:formatCode>0.00</c:formatCode>
                <c:ptCount val="3"/>
                <c:pt idx="0">
                  <c:v>12.48</c:v>
                </c:pt>
                <c:pt idx="1">
                  <c:v>12.48</c:v>
                </c:pt>
                <c:pt idx="2" formatCode="General">
                  <c:v>12.16</c:v>
                </c:pt>
              </c:numCache>
            </c:numRef>
          </c:xVal>
          <c:yVal>
            <c:numRef>
              <c:f>N235ND!$C$34:$C$36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5B-404E-8D68-077CE7BB47DC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N235ND!$G$36:$K$36</c:f>
              <c:numCache>
                <c:formatCode>General</c:formatCode>
                <c:ptCount val="5"/>
                <c:pt idx="0">
                  <c:v>8.07</c:v>
                </c:pt>
                <c:pt idx="4">
                  <c:v>12.16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1764</c:v>
              </c:pt>
              <c:pt idx="1">
                <c:v>1764</c:v>
              </c:pt>
              <c:pt idx="2">
                <c:v>1764</c:v>
              </c:pt>
              <c:pt idx="3">
                <c:v>1764</c:v>
              </c:pt>
              <c:pt idx="4">
                <c:v>1764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F5B-404E-8D68-077CE7BB47DC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N235ND!$L$25</c:f>
            </c:numRef>
          </c:xVal>
          <c:yVal>
            <c:numRef>
              <c:f>N235ND!$L$24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5B-404E-8D68-077CE7BB47DC}"/>
            </c:ext>
          </c:extLst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N235ND!$L$29</c:f>
            </c:numRef>
          </c:xVal>
          <c:yVal>
            <c:numRef>
              <c:f>N235ND!$L$28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5B-404E-8D68-077CE7BB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52768"/>
        <c:axId val="191963136"/>
      </c:scatterChart>
      <c:valAx>
        <c:axId val="191952768"/>
        <c:scaling>
          <c:orientation val="minMax"/>
          <c:max val="13"/>
          <c:min val="7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91963136"/>
        <c:crosses val="autoZero"/>
        <c:crossBetween val="midCat"/>
        <c:majorUnit val="1"/>
      </c:valAx>
      <c:valAx>
        <c:axId val="191963136"/>
        <c:scaling>
          <c:orientation val="minMax"/>
          <c:max val="1800"/>
          <c:min val="12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91952768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N235ND!$G$34:$G$36</c:f>
              <c:numCache>
                <c:formatCode>0.00</c:formatCode>
                <c:ptCount val="3"/>
                <c:pt idx="0">
                  <c:v>7.95</c:v>
                </c:pt>
                <c:pt idx="1">
                  <c:v>7.95</c:v>
                </c:pt>
                <c:pt idx="2" formatCode="General">
                  <c:v>8.07</c:v>
                </c:pt>
              </c:numCache>
            </c:numRef>
          </c:xVal>
          <c:yVal>
            <c:numRef>
              <c:f>N235ND!$C$34:$C$36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B0-4701-9D31-C78DE27B45C1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N235ND!$K$34:$K$36</c:f>
              <c:numCache>
                <c:formatCode>0.00</c:formatCode>
                <c:ptCount val="3"/>
                <c:pt idx="0">
                  <c:v>12.48</c:v>
                </c:pt>
                <c:pt idx="1">
                  <c:v>12.48</c:v>
                </c:pt>
                <c:pt idx="2" formatCode="General">
                  <c:v>12.16</c:v>
                </c:pt>
              </c:numCache>
            </c:numRef>
          </c:xVal>
          <c:yVal>
            <c:numRef>
              <c:f>N235ND!$C$34:$C$36</c:f>
              <c:numCache>
                <c:formatCode>0</c:formatCode>
                <c:ptCount val="3"/>
                <c:pt idx="0">
                  <c:v>1200</c:v>
                </c:pt>
                <c:pt idx="1">
                  <c:v>1653</c:v>
                </c:pt>
                <c:pt idx="2">
                  <c:v>1764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B0-4701-9D31-C78DE27B45C1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N235ND!$G$36:$K$36</c:f>
              <c:numCache>
                <c:formatCode>General</c:formatCode>
                <c:ptCount val="5"/>
                <c:pt idx="0">
                  <c:v>8.07</c:v>
                </c:pt>
                <c:pt idx="4">
                  <c:v>12.16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1764</c:v>
              </c:pt>
              <c:pt idx="1">
                <c:v>1764</c:v>
              </c:pt>
              <c:pt idx="2">
                <c:v>1764</c:v>
              </c:pt>
              <c:pt idx="3">
                <c:v>1764</c:v>
              </c:pt>
              <c:pt idx="4">
                <c:v>1764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4B0-4701-9D31-C78DE27B45C1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N641DC!$L$25</c:f>
            </c:numRef>
          </c:xVal>
          <c:yVal>
            <c:numRef>
              <c:f>N641DC!$L$24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B0-4701-9D31-C78DE27B45C1}"/>
            </c:ext>
          </c:extLst>
        </c:ser>
        <c:ser>
          <c:idx val="4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N641DC!$L$29</c:f>
            </c:numRef>
          </c:xVal>
          <c:yVal>
            <c:numRef>
              <c:f>N641DC!$L$28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B0-4701-9D31-C78DE27B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52768"/>
        <c:axId val="191963136"/>
      </c:scatterChart>
      <c:valAx>
        <c:axId val="191952768"/>
        <c:scaling>
          <c:orientation val="minMax"/>
          <c:max val="13"/>
          <c:min val="7"/>
        </c:scaling>
        <c:delete val="0"/>
        <c:axPos val="b"/>
        <c:majorGridlines>
          <c:spPr>
            <a:ln w="19050"/>
          </c:spPr>
        </c:majorGridlines>
        <c:minorGridlines/>
        <c:numFmt formatCode="0" sourceLinked="0"/>
        <c:majorTickMark val="out"/>
        <c:minorTickMark val="none"/>
        <c:tickLblPos val="nextTo"/>
        <c:crossAx val="191963136"/>
        <c:crosses val="autoZero"/>
        <c:crossBetween val="midCat"/>
        <c:majorUnit val="1"/>
      </c:valAx>
      <c:valAx>
        <c:axId val="191963136"/>
        <c:scaling>
          <c:orientation val="minMax"/>
          <c:max val="1800"/>
          <c:min val="1200"/>
        </c:scaling>
        <c:delete val="0"/>
        <c:axPos val="l"/>
        <c:majorGridlines>
          <c:spPr>
            <a:ln w="19050"/>
          </c:spPr>
        </c:majorGridlines>
        <c:minorGridlines/>
        <c:numFmt formatCode="0" sourceLinked="1"/>
        <c:majorTickMark val="out"/>
        <c:minorTickMark val="none"/>
        <c:tickLblPos val="nextTo"/>
        <c:crossAx val="191952768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N333RX!$G$37:$G$39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N333RX!$C$37:$C$39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19-4894-B902-37F6E05E4E70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N333RX!$K$37:$K$39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N333RX!$C$37:$C$39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19-4894-B902-37F6E05E4E70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N333RX!$G$39:$K$39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F19-4894-B902-37F6E05E4E70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N333RX!$L$27</c:f>
            </c:numRef>
          </c:xVal>
          <c:yVal>
            <c:numRef>
              <c:f>N333RX!$L$26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19-4894-B902-37F6E05E4E70}"/>
            </c:ext>
          </c:extLst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N333RX!$U$39:$Y$39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F19-4894-B902-37F6E05E4E70}"/>
            </c:ext>
          </c:extLst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N333RX!$Y$37:$Y$39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N333RX!$Q$37:$Q$39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19-4894-B902-37F6E05E4E70}"/>
            </c:ext>
          </c:extLst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N333RX!$L$31</c:f>
            </c:numRef>
          </c:xVal>
          <c:yVal>
            <c:numRef>
              <c:f>N333RX!$L$30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19-4894-B902-37F6E05E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63520"/>
        <c:axId val="193965440"/>
      </c:scatterChart>
      <c:valAx>
        <c:axId val="193963520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3965440"/>
        <c:crosses val="autoZero"/>
        <c:crossBetween val="midCat"/>
        <c:majorUnit val="1"/>
      </c:valAx>
      <c:valAx>
        <c:axId val="193965440"/>
        <c:scaling>
          <c:orientation val="minMax"/>
          <c:max val="2400"/>
          <c:min val="1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963520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N6694E!$G$39:$G$41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</c:numCache>
            </c:numRef>
          </c:xVal>
          <c:yVal>
            <c:numRef>
              <c:f>N6694E!$C$39:$C$41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30-46B5-B23E-275954551990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N6694E!$K$39:$K$41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N6694E!$C$39:$C$41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30-46B5-B23E-275954551990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N6694E!$G$41:$K$41</c:f>
              <c:numCache>
                <c:formatCode>0.00</c:formatCode>
                <c:ptCount val="5"/>
                <c:pt idx="0">
                  <c:v>38.5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2300</c:v>
              </c:pt>
              <c:pt idx="1">
                <c:v>2300</c:v>
              </c:pt>
              <c:pt idx="2">
                <c:v>2300</c:v>
              </c:pt>
              <c:pt idx="3">
                <c:v>2300</c:v>
              </c:pt>
              <c:pt idx="4">
                <c:v>2300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E30-46B5-B23E-275954551990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N6694E!$L$29</c:f>
            </c:numRef>
          </c:xVal>
          <c:yVal>
            <c:numRef>
              <c:f>N6694E!$L$28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30-46B5-B23E-275954551990}"/>
            </c:ext>
          </c:extLst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N6694E!$U$41:$Y$41</c:f>
              <c:numCache>
                <c:formatCode>0.00</c:formatCode>
                <c:ptCount val="5"/>
                <c:pt idx="0">
                  <c:v>35.5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2000</c:v>
              </c:pt>
              <c:pt idx="1">
                <c:v>2000</c:v>
              </c:pt>
              <c:pt idx="2">
                <c:v>2000</c:v>
              </c:pt>
              <c:pt idx="3">
                <c:v>2000</c:v>
              </c:pt>
              <c:pt idx="4">
                <c:v>2000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E30-46B5-B23E-275954551990}"/>
            </c:ext>
          </c:extLst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N6694E!$Y$39:$Y$41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N6694E!$Q$39:$Q$41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30-46B5-B23E-275954551990}"/>
            </c:ext>
          </c:extLst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N6694E!$L$33</c:f>
            </c:numRef>
          </c:xVal>
          <c:yVal>
            <c:numRef>
              <c:f>N6694E!$L$32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30-46B5-B23E-275954551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70400"/>
        <c:axId val="192072320"/>
      </c:scatterChart>
      <c:valAx>
        <c:axId val="192070400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2072320"/>
        <c:crosses val="autoZero"/>
        <c:crossBetween val="midCat"/>
        <c:majorUnit val="1"/>
      </c:valAx>
      <c:valAx>
        <c:axId val="192072320"/>
        <c:scaling>
          <c:orientation val="minMax"/>
          <c:max val="2400"/>
          <c:min val="14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2070400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N3547L!$G$39:$G$41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41</c:v>
                </c:pt>
              </c:numCache>
            </c:numRef>
          </c:xVal>
          <c:yVal>
            <c:numRef>
              <c:f>N3547L!$C$39:$C$41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20-4B03-B2B4-5315C953B1D0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N3547L!$K$39:$K$41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N3547L!$C$39:$C$41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20-4B03-B2B4-5315C953B1D0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N3547L!$G$41:$K$41</c:f>
              <c:numCache>
                <c:formatCode>0.00</c:formatCode>
                <c:ptCount val="5"/>
                <c:pt idx="0">
                  <c:v>41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2550</c:v>
              </c:pt>
              <c:pt idx="1">
                <c:v>2550</c:v>
              </c:pt>
              <c:pt idx="2">
                <c:v>2550</c:v>
              </c:pt>
              <c:pt idx="3">
                <c:v>2550</c:v>
              </c:pt>
              <c:pt idx="4">
                <c:v>2550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420-4B03-B2B4-5315C953B1D0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N733JM!$L$29</c:f>
            </c:numRef>
          </c:xVal>
          <c:yVal>
            <c:numRef>
              <c:f>N733JM!$L$28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20-4B03-B2B4-5315C953B1D0}"/>
            </c:ext>
          </c:extLst>
        </c:ser>
        <c:ser>
          <c:idx val="6"/>
          <c:order val="4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N733JM!$L$33</c:f>
            </c:numRef>
          </c:xVal>
          <c:yVal>
            <c:numRef>
              <c:f>N733JM!$L$32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20-4B03-B2B4-5315C953B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10592"/>
        <c:axId val="192516864"/>
      </c:scatterChart>
      <c:valAx>
        <c:axId val="192510592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2516864"/>
        <c:crosses val="autoZero"/>
        <c:crossBetween val="midCat"/>
        <c:majorUnit val="1"/>
      </c:valAx>
      <c:valAx>
        <c:axId val="192516864"/>
        <c:scaling>
          <c:orientation val="minMax"/>
          <c:max val="2600"/>
          <c:min val="16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2510592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Forward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'N52993'!$G$39:$G$41</c:f>
              <c:numCache>
                <c:formatCode>0.00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</c:numCache>
            </c:numRef>
          </c:xVal>
          <c:yVal>
            <c:numRef>
              <c:f>'N52993'!$C$39:$C$41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1A-499F-B664-F811B736B36E}"/>
            </c:ext>
          </c:extLst>
        </c:ser>
        <c:ser>
          <c:idx val="1"/>
          <c:order val="1"/>
          <c:tx>
            <c:v>Aft CG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'N52993'!$K$39:$K$41</c:f>
              <c:numCache>
                <c:formatCode>0.00</c:formatCode>
                <c:ptCount val="3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</c:numCache>
            </c:numRef>
          </c:xVal>
          <c:yVal>
            <c:numRef>
              <c:f>'N52993'!$C$39:$C$41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1A-499F-B664-F811B736B36E}"/>
            </c:ext>
          </c:extLst>
        </c:ser>
        <c:ser>
          <c:idx val="2"/>
          <c:order val="2"/>
          <c:tx>
            <c:v>MGTOW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'N52993'!$G$41:$K$41</c:f>
              <c:numCache>
                <c:formatCode>0.00</c:formatCode>
                <c:ptCount val="5"/>
                <c:pt idx="0">
                  <c:v>39.5</c:v>
                </c:pt>
                <c:pt idx="4">
                  <c:v>47.3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2400</c:v>
              </c:pt>
              <c:pt idx="1">
                <c:v>2400</c:v>
              </c:pt>
              <c:pt idx="2">
                <c:v>2400</c:v>
              </c:pt>
              <c:pt idx="3">
                <c:v>2400</c:v>
              </c:pt>
              <c:pt idx="4">
                <c:v>2400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61A-499F-B664-F811B736B36E}"/>
            </c:ext>
          </c:extLst>
        </c:ser>
        <c:ser>
          <c:idx val="3"/>
          <c:order val="3"/>
          <c:tx>
            <c:v>Takeoff CG</c:v>
          </c:tx>
          <c:marker>
            <c:symbol val="square"/>
            <c:size val="7"/>
            <c:spPr>
              <a:solidFill>
                <a:srgbClr val="FF0000"/>
              </a:solidFill>
            </c:spPr>
          </c:marker>
          <c:xVal>
            <c:numRef>
              <c:f>'N52993'!$L$29</c:f>
            </c:numRef>
          </c:xVal>
          <c:yVal>
            <c:numRef>
              <c:f>'N52993'!$L$28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1A-499F-B664-F811B736B36E}"/>
            </c:ext>
          </c:extLst>
        </c:ser>
        <c:ser>
          <c:idx val="4"/>
          <c:order val="4"/>
          <c:tx>
            <c:v>Utility MGTOW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'N52993'!$U$41:$Y$41</c:f>
              <c:numCache>
                <c:formatCode>0.00</c:formatCode>
                <c:ptCount val="5"/>
                <c:pt idx="0">
                  <c:v>36.5</c:v>
                </c:pt>
                <c:pt idx="4">
                  <c:v>40.5</c:v>
                </c:pt>
              </c:numCache>
            </c:numRef>
          </c:xVal>
          <c:yVal>
            <c:numLit>
              <c:formatCode>General</c:formatCode>
              <c:ptCount val="5"/>
              <c:pt idx="0">
                <c:v>2100</c:v>
              </c:pt>
              <c:pt idx="1">
                <c:v>2100</c:v>
              </c:pt>
              <c:pt idx="2">
                <c:v>2100</c:v>
              </c:pt>
              <c:pt idx="3">
                <c:v>2100</c:v>
              </c:pt>
              <c:pt idx="4">
                <c:v>2100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61A-499F-B664-F811B736B36E}"/>
            </c:ext>
          </c:extLst>
        </c:ser>
        <c:ser>
          <c:idx val="5"/>
          <c:order val="5"/>
          <c:tx>
            <c:v>Utility Aft CG</c:v>
          </c:tx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'N52993'!$Y$39:$Y$41</c:f>
              <c:numCache>
                <c:formatCode>0.00</c:formatCode>
                <c:ptCount val="3"/>
                <c:pt idx="0">
                  <c:v>40.5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'N52993'!$Q$39:$Q$41</c:f>
              <c:numCache>
                <c:formatCode>0</c:formatCode>
                <c:ptCount val="3"/>
                <c:pt idx="0">
                  <c:v>1500</c:v>
                </c:pt>
                <c:pt idx="1">
                  <c:v>1950</c:v>
                </c:pt>
                <c:pt idx="2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1A-499F-B664-F811B736B36E}"/>
            </c:ext>
          </c:extLst>
        </c:ser>
        <c:ser>
          <c:idx val="6"/>
          <c:order val="6"/>
          <c:tx>
            <c:v>Landing CG</c:v>
          </c:tx>
          <c:marker>
            <c:symbol val="square"/>
            <c:size val="7"/>
            <c:spPr>
              <a:solidFill>
                <a:schemeClr val="accent1"/>
              </a:solidFill>
            </c:spPr>
          </c:marker>
          <c:xVal>
            <c:numRef>
              <c:f>'N52993'!$L$33</c:f>
            </c:numRef>
          </c:xVal>
          <c:yVal>
            <c:numRef>
              <c:f>'N52993'!$L$32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1A-499F-B664-F811B736B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39264"/>
        <c:axId val="192141184"/>
      </c:scatterChart>
      <c:valAx>
        <c:axId val="192139264"/>
        <c:scaling>
          <c:orientation val="minMax"/>
          <c:max val="48"/>
          <c:min val="3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2141184"/>
        <c:crosses val="autoZero"/>
        <c:crossBetween val="midCat"/>
        <c:majorUnit val="1"/>
      </c:valAx>
      <c:valAx>
        <c:axId val="192141184"/>
        <c:scaling>
          <c:orientation val="minMax"/>
          <c:max val="2500"/>
          <c:min val="15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2139264"/>
        <c:crosses val="autoZero"/>
        <c:crossBetween val="midCat"/>
        <c:majorUnit val="100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0</xdr:rowOff>
    </xdr:from>
    <xdr:to>
      <xdr:col>28</xdr:col>
      <xdr:colOff>180975</xdr:colOff>
      <xdr:row>46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142876</xdr:colOff>
      <xdr:row>0</xdr:row>
      <xdr:rowOff>28575</xdr:rowOff>
    </xdr:from>
    <xdr:to>
      <xdr:col>6</xdr:col>
      <xdr:colOff>142875</xdr:colOff>
      <xdr:row>6</xdr:row>
      <xdr:rowOff>91499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"/>
          <a:ext cx="1285874" cy="8534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9526</xdr:rowOff>
    </xdr:from>
    <xdr:to>
      <xdr:col>28</xdr:col>
      <xdr:colOff>190500</xdr:colOff>
      <xdr:row>48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19050</xdr:rowOff>
    </xdr:from>
    <xdr:to>
      <xdr:col>6</xdr:col>
      <xdr:colOff>152400</xdr:colOff>
      <xdr:row>6</xdr:row>
      <xdr:rowOff>81974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1285875" cy="8534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19050</xdr:rowOff>
    </xdr:from>
    <xdr:to>
      <xdr:col>28</xdr:col>
      <xdr:colOff>171450</xdr:colOff>
      <xdr:row>48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161927</xdr:colOff>
      <xdr:row>0</xdr:row>
      <xdr:rowOff>47626</xdr:rowOff>
    </xdr:from>
    <xdr:to>
      <xdr:col>6</xdr:col>
      <xdr:colOff>138874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7" y="47626"/>
          <a:ext cx="1262822" cy="8381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28575</xdr:rowOff>
    </xdr:from>
    <xdr:to>
      <xdr:col>29</xdr:col>
      <xdr:colOff>9525</xdr:colOff>
      <xdr:row>47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171451</xdr:colOff>
      <xdr:row>0</xdr:row>
      <xdr:rowOff>28576</xdr:rowOff>
    </xdr:from>
    <xdr:to>
      <xdr:col>6</xdr:col>
      <xdr:colOff>9525</xdr:colOff>
      <xdr:row>6</xdr:row>
      <xdr:rowOff>80963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8576"/>
          <a:ext cx="1123949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0</xdr:rowOff>
    </xdr:from>
    <xdr:to>
      <xdr:col>28</xdr:col>
      <xdr:colOff>190500</xdr:colOff>
      <xdr:row>45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BE9929-E108-4119-83A1-D9C3503B5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30</xdr:row>
      <xdr:rowOff>9525</xdr:rowOff>
    </xdr:from>
    <xdr:to>
      <xdr:col>28</xdr:col>
      <xdr:colOff>209550</xdr:colOff>
      <xdr:row>45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8EEF3-5A71-4E88-BB3A-F0A14E4BA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30</xdr:row>
      <xdr:rowOff>47625</xdr:rowOff>
    </xdr:from>
    <xdr:to>
      <xdr:col>29</xdr:col>
      <xdr:colOff>95249</xdr:colOff>
      <xdr:row>46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152401</xdr:colOff>
      <xdr:row>0</xdr:row>
      <xdr:rowOff>57150</xdr:rowOff>
    </xdr:from>
    <xdr:to>
      <xdr:col>5</xdr:col>
      <xdr:colOff>109600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9"/>
        <a:stretch/>
      </xdr:blipFill>
      <xdr:spPr>
        <a:xfrm>
          <a:off x="152401" y="57150"/>
          <a:ext cx="103352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135527</xdr:colOff>
      <xdr:row>30</xdr:row>
      <xdr:rowOff>23852</xdr:rowOff>
    </xdr:from>
    <xdr:to>
      <xdr:col>29</xdr:col>
      <xdr:colOff>130084</xdr:colOff>
      <xdr:row>46</xdr:row>
      <xdr:rowOff>127266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4B1E9B-7249-4657-BCED-3A40FC443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152401</xdr:colOff>
      <xdr:row>0</xdr:row>
      <xdr:rowOff>57150</xdr:rowOff>
    </xdr:from>
    <xdr:to>
      <xdr:col>4</xdr:col>
      <xdr:colOff>66675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D00DBE-AF18-464C-8A11-D5E7329A3D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9"/>
        <a:stretch/>
      </xdr:blipFill>
      <xdr:spPr>
        <a:xfrm>
          <a:off x="152401" y="57150"/>
          <a:ext cx="771524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31</xdr:row>
      <xdr:rowOff>209550</xdr:rowOff>
    </xdr:from>
    <xdr:to>
      <xdr:col>28</xdr:col>
      <xdr:colOff>171449</xdr:colOff>
      <xdr:row>46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34</xdr:row>
      <xdr:rowOff>19050</xdr:rowOff>
    </xdr:from>
    <xdr:to>
      <xdr:col>28</xdr:col>
      <xdr:colOff>171449</xdr:colOff>
      <xdr:row>48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7</xdr:col>
      <xdr:colOff>47625</xdr:colOff>
      <xdr:row>6</xdr:row>
      <xdr:rowOff>84963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495425" cy="837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213632</xdr:colOff>
      <xdr:row>34</xdr:row>
      <xdr:rowOff>63955</xdr:rowOff>
    </xdr:from>
    <xdr:to>
      <xdr:col>28</xdr:col>
      <xdr:colOff>209550</xdr:colOff>
      <xdr:row>48</xdr:row>
      <xdr:rowOff>59873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24674A-4C1F-4D1F-945C-1A56796B3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0</xdr:rowOff>
    </xdr:from>
    <xdr:to>
      <xdr:col>28</xdr:col>
      <xdr:colOff>180975</xdr:colOff>
      <xdr:row>47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47626</xdr:rowOff>
    </xdr:from>
    <xdr:to>
      <xdr:col>5</xdr:col>
      <xdr:colOff>200024</xdr:colOff>
      <xdr:row>6</xdr:row>
      <xdr:rowOff>100013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6"/>
          <a:ext cx="1123949" cy="842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0"/>
  <sheetViews>
    <sheetView showGridLines="0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63" ht="9" customHeight="1"/>
    <row r="3" spans="1:63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36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44740</v>
      </c>
      <c r="L14" s="63"/>
      <c r="M14" s="63"/>
      <c r="N14" s="63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78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1603.6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1199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33.31572977481234</v>
      </c>
      <c r="V19" s="42"/>
      <c r="W19" s="43"/>
      <c r="X19" s="2" t="s">
        <v>9</v>
      </c>
      <c r="Y19" s="41">
        <v>39945.56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6"/>
      <c r="U20" s="41">
        <v>39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14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U21" s="41">
        <v>65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15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U22" s="41">
        <v>85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45</v>
      </c>
      <c r="B23" s="46"/>
      <c r="C23" s="46"/>
      <c r="D23" s="46"/>
      <c r="E23" s="46"/>
      <c r="F23" s="46"/>
      <c r="G23" s="46"/>
      <c r="H23" s="46"/>
      <c r="I23" s="49"/>
      <c r="J23" s="64"/>
      <c r="K23" s="65"/>
      <c r="L23" s="41" t="str">
        <f>IF(L20="","",6*J23)</f>
        <v/>
      </c>
      <c r="M23" s="42"/>
      <c r="N23" s="42"/>
      <c r="O23" s="43"/>
      <c r="P23" s="50" t="s">
        <v>7</v>
      </c>
      <c r="Q23" s="50"/>
      <c r="U23" s="41">
        <v>39</v>
      </c>
      <c r="V23" s="42"/>
      <c r="W23" s="43"/>
      <c r="X23" s="2" t="s">
        <v>9</v>
      </c>
      <c r="Y23" s="41" t="str">
        <f>IF(L23="","",L23*U23)</f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44</v>
      </c>
      <c r="B24" s="46"/>
      <c r="C24" s="46"/>
      <c r="D24" s="46"/>
      <c r="E24" s="46"/>
      <c r="F24" s="46"/>
      <c r="G24" s="46"/>
      <c r="H24" s="46"/>
      <c r="I24" s="49"/>
      <c r="J24" s="66">
        <v>37</v>
      </c>
      <c r="K24" s="67"/>
      <c r="P24" s="5"/>
      <c r="Q24" s="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C25" s="5"/>
      <c r="D25" s="3"/>
      <c r="F25" s="46" t="s">
        <v>47</v>
      </c>
      <c r="G25" s="46"/>
      <c r="H25" s="46"/>
      <c r="I25" s="46"/>
      <c r="J25" s="46"/>
      <c r="K25" s="49"/>
      <c r="L25" s="41" t="str">
        <f>IF(L20="","",SUM(L19:L23))</f>
        <v/>
      </c>
      <c r="M25" s="42"/>
      <c r="N25" s="42"/>
      <c r="O25" s="43"/>
      <c r="P25" s="50" t="s">
        <v>7</v>
      </c>
      <c r="Q25" s="50"/>
      <c r="Y25" s="41" t="str">
        <f>IF(L20="","",SUM(Y19:Y23))</f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46</v>
      </c>
      <c r="G26" s="46"/>
      <c r="H26" s="46"/>
      <c r="I26" s="46"/>
      <c r="J26" s="46"/>
      <c r="K26" s="49"/>
      <c r="L26" s="41" t="str">
        <f>IF(L20="","",Y25/L25)</f>
        <v/>
      </c>
      <c r="M26" s="42"/>
      <c r="N26" s="42"/>
      <c r="O26" s="43"/>
      <c r="P26" s="2" t="s">
        <v>9</v>
      </c>
      <c r="R26" s="13" t="s">
        <v>51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C27" s="5"/>
      <c r="D27" s="3"/>
      <c r="F27" s="46" t="s">
        <v>16</v>
      </c>
      <c r="G27" s="46"/>
      <c r="H27" s="46"/>
      <c r="I27" s="46"/>
      <c r="J27" s="46"/>
      <c r="K27" s="49"/>
      <c r="L27" s="41" t="str">
        <f>IF(L20="","",L18-L25)</f>
        <v/>
      </c>
      <c r="M27" s="42"/>
      <c r="N27" s="42"/>
      <c r="O27" s="43"/>
      <c r="P27" s="50" t="s">
        <v>7</v>
      </c>
      <c r="Q27" s="50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A28" s="46" t="s">
        <v>48</v>
      </c>
      <c r="B28" s="46"/>
      <c r="C28" s="46"/>
      <c r="D28" s="46"/>
      <c r="E28" s="46"/>
      <c r="F28" s="46"/>
      <c r="G28" s="46"/>
      <c r="H28" s="46"/>
      <c r="I28" s="49"/>
      <c r="J28" s="64"/>
      <c r="K28" s="65"/>
      <c r="L28" s="41" t="str">
        <f>IF(J28="","",6*J28)</f>
        <v/>
      </c>
      <c r="M28" s="42"/>
      <c r="N28" s="42"/>
      <c r="O28" s="43"/>
      <c r="P28" s="50" t="s">
        <v>7</v>
      </c>
      <c r="Q28" s="50"/>
      <c r="U28" s="41">
        <v>39</v>
      </c>
      <c r="V28" s="42"/>
      <c r="W28" s="43"/>
      <c r="X28" s="2" t="s">
        <v>9</v>
      </c>
      <c r="Y28" s="41" t="str">
        <f>IF(J28="","",L28*U28)</f>
        <v/>
      </c>
      <c r="Z28" s="42"/>
      <c r="AA28" s="42"/>
      <c r="AB28" s="43"/>
      <c r="AC28" s="40" t="s">
        <v>10</v>
      </c>
      <c r="AD28" s="40"/>
    </row>
    <row r="29" spans="1:63" ht="17.25" customHeight="1">
      <c r="C29" s="5"/>
      <c r="F29" s="46" t="s">
        <v>49</v>
      </c>
      <c r="G29" s="46"/>
      <c r="H29" s="46"/>
      <c r="I29" s="46"/>
      <c r="J29" s="46"/>
      <c r="K29" s="49"/>
      <c r="L29" s="41" t="str">
        <f>IF(J28="","",SUM(L19:L22)+L28)</f>
        <v/>
      </c>
      <c r="M29" s="42"/>
      <c r="N29" s="42"/>
      <c r="O29" s="43"/>
      <c r="P29" s="50" t="s">
        <v>7</v>
      </c>
      <c r="Q29" s="50"/>
      <c r="Y29" s="41" t="str">
        <f>IF(J28="","",SUM(Y19:Y22)+Y28)</f>
        <v/>
      </c>
      <c r="Z29" s="42"/>
      <c r="AA29" s="42"/>
      <c r="AB29" s="43"/>
      <c r="AC29" s="40" t="s">
        <v>10</v>
      </c>
      <c r="AD29" s="40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F30" s="46" t="s">
        <v>50</v>
      </c>
      <c r="G30" s="46"/>
      <c r="H30" s="46"/>
      <c r="I30" s="46"/>
      <c r="J30" s="46"/>
      <c r="K30" s="49"/>
      <c r="L30" s="41" t="str">
        <f>IF(J28="","",Y29/L29)</f>
        <v/>
      </c>
      <c r="M30" s="42"/>
      <c r="N30" s="42"/>
      <c r="O30" s="43"/>
      <c r="P30" s="2" t="s">
        <v>9</v>
      </c>
      <c r="R30" s="12" t="s">
        <v>51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9" customHeight="1">
      <c r="T31" s="8"/>
      <c r="U31" s="8"/>
      <c r="V31" s="14"/>
      <c r="W31" s="14"/>
      <c r="X31" s="14"/>
      <c r="Y31" s="14"/>
      <c r="Z31" s="14"/>
      <c r="AA31" s="14"/>
      <c r="AB31" s="14"/>
      <c r="AC31" s="14"/>
      <c r="AD31" s="14"/>
    </row>
    <row r="32" spans="1:63" ht="17.25" customHeight="1">
      <c r="T32" s="8"/>
      <c r="U32" s="8"/>
      <c r="V32" s="14"/>
      <c r="W32" s="14"/>
      <c r="X32" s="14"/>
      <c r="Y32" s="14"/>
      <c r="Z32" s="14"/>
      <c r="AA32" s="14"/>
      <c r="AB32" s="14"/>
      <c r="AC32" s="14"/>
      <c r="AD32" s="14"/>
    </row>
    <row r="33" spans="1:63" ht="17.25" customHeight="1">
      <c r="C33" s="40" t="s">
        <v>26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63" ht="17.25" customHeight="1">
      <c r="C34" s="8"/>
      <c r="D34" s="8"/>
      <c r="G34" s="40" t="s">
        <v>24</v>
      </c>
      <c r="H34" s="40"/>
      <c r="I34" s="40"/>
      <c r="J34" s="40"/>
      <c r="K34" s="40" t="s">
        <v>25</v>
      </c>
      <c r="L34" s="40"/>
      <c r="M34" s="40"/>
      <c r="N34" s="40"/>
    </row>
    <row r="35" spans="1:63" ht="17.25" customHeight="1">
      <c r="B35" s="8"/>
      <c r="C35" s="40" t="s">
        <v>3</v>
      </c>
      <c r="D35" s="40"/>
      <c r="E35" s="40"/>
      <c r="F35" s="40"/>
      <c r="G35" s="40" t="s">
        <v>23</v>
      </c>
      <c r="H35" s="40"/>
      <c r="I35" s="40"/>
      <c r="J35" s="40"/>
      <c r="K35" s="40" t="s">
        <v>23</v>
      </c>
      <c r="L35" s="40"/>
      <c r="M35" s="40"/>
      <c r="N35" s="40"/>
    </row>
    <row r="36" spans="1:63" ht="17.25" customHeight="1">
      <c r="B36" s="6"/>
      <c r="C36" s="44">
        <v>1150</v>
      </c>
      <c r="D36" s="44"/>
      <c r="E36" s="44"/>
      <c r="F36" s="44"/>
      <c r="G36" s="45">
        <v>31.5</v>
      </c>
      <c r="H36" s="45"/>
      <c r="I36" s="45"/>
      <c r="J36" s="45"/>
      <c r="K36" s="45">
        <v>37.5</v>
      </c>
      <c r="L36" s="45"/>
      <c r="M36" s="45"/>
      <c r="N36" s="45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</row>
    <row r="37" spans="1:63" ht="17.25" customHeight="1">
      <c r="B37" s="6"/>
      <c r="C37" s="44">
        <v>1280</v>
      </c>
      <c r="D37" s="44"/>
      <c r="E37" s="44"/>
      <c r="F37" s="44"/>
      <c r="G37" s="45">
        <v>31.5</v>
      </c>
      <c r="H37" s="45"/>
      <c r="I37" s="45"/>
      <c r="J37" s="45"/>
      <c r="K37" s="45">
        <v>37.5</v>
      </c>
      <c r="L37" s="45"/>
      <c r="M37" s="45"/>
      <c r="N37" s="45"/>
      <c r="Q37" s="6"/>
      <c r="R37" s="6"/>
      <c r="S37" s="6"/>
      <c r="T37" s="6"/>
      <c r="U37" s="7"/>
      <c r="V37" s="7"/>
      <c r="W37" s="7"/>
      <c r="X37" s="7"/>
      <c r="Y37" s="7"/>
      <c r="Z37" s="7"/>
      <c r="AA37" s="7"/>
      <c r="AB37" s="7"/>
    </row>
    <row r="38" spans="1:63" ht="17.25" customHeight="1">
      <c r="A38" s="7"/>
      <c r="B38" s="6"/>
      <c r="C38" s="44">
        <v>1600</v>
      </c>
      <c r="D38" s="44"/>
      <c r="E38" s="44"/>
      <c r="F38" s="44"/>
      <c r="G38" s="45">
        <v>32.9</v>
      </c>
      <c r="H38" s="45"/>
      <c r="I38" s="45"/>
      <c r="J38" s="45"/>
      <c r="K38" s="45">
        <v>37.5</v>
      </c>
      <c r="L38" s="45"/>
      <c r="M38" s="45"/>
      <c r="N38" s="45"/>
      <c r="Q38" s="6"/>
      <c r="R38" s="6"/>
      <c r="S38" s="6"/>
      <c r="T38" s="6"/>
      <c r="U38" s="7"/>
      <c r="V38" s="7"/>
      <c r="W38" s="7"/>
      <c r="X38" s="7"/>
      <c r="Y38" s="7"/>
      <c r="Z38" s="7"/>
      <c r="AA38" s="7"/>
      <c r="AB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7.25" customHeight="1">
      <c r="B39" s="6"/>
      <c r="C39" s="7"/>
      <c r="D39" s="7"/>
    </row>
    <row r="40" spans="1:63" ht="17.25" customHeight="1">
      <c r="A40" s="48" t="s">
        <v>52</v>
      </c>
      <c r="B40" s="48"/>
      <c r="C40" s="48"/>
      <c r="D40" s="48"/>
      <c r="E40" s="48"/>
      <c r="F40" s="48"/>
      <c r="G40" s="48"/>
      <c r="H40" s="48"/>
      <c r="I40" s="47" t="e">
        <f>(228.57*L26)-5919.96</f>
        <v>#VALUE!</v>
      </c>
      <c r="J40" s="47"/>
      <c r="K40" s="47"/>
      <c r="L40" s="47"/>
      <c r="M40" s="40" t="s">
        <v>7</v>
      </c>
      <c r="N40" s="40"/>
      <c r="P40" s="46" t="s">
        <v>53</v>
      </c>
      <c r="Q40" s="46"/>
      <c r="R40" s="46"/>
      <c r="S40" s="46"/>
      <c r="T40" s="46"/>
      <c r="U40" s="46"/>
      <c r="V40" s="46"/>
      <c r="W40" s="46"/>
      <c r="X40" s="46"/>
      <c r="Y40" s="47" t="str">
        <f>IF(J28="","",(228.57*L30)-5919.96)</f>
        <v/>
      </c>
      <c r="Z40" s="47"/>
      <c r="AA40" s="47"/>
      <c r="AB40" s="47"/>
    </row>
    <row r="41" spans="1:63" ht="17.25" customHeight="1">
      <c r="A41" s="46" t="s">
        <v>54</v>
      </c>
      <c r="B41" s="46"/>
      <c r="C41" s="46"/>
      <c r="D41" s="46"/>
      <c r="E41" s="46"/>
      <c r="F41" s="46"/>
      <c r="G41" s="46"/>
      <c r="H41" s="46"/>
      <c r="I41" s="47" t="e">
        <f>IF(L25&gt;I40,L25,I40)</f>
        <v>#VALUE!</v>
      </c>
      <c r="J41" s="47"/>
      <c r="K41" s="47"/>
      <c r="L41" s="47"/>
      <c r="P41" s="46" t="s">
        <v>54</v>
      </c>
      <c r="Q41" s="46"/>
      <c r="R41" s="46"/>
      <c r="S41" s="46"/>
      <c r="T41" s="46"/>
      <c r="U41" s="46"/>
      <c r="V41" s="46"/>
      <c r="W41" s="46"/>
      <c r="X41" s="46"/>
      <c r="Y41" s="47" t="str">
        <f>IF(L29&gt;Y40,L29,Y40)</f>
        <v/>
      </c>
      <c r="Z41" s="47"/>
      <c r="AA41" s="47"/>
      <c r="AB41" s="47"/>
    </row>
    <row r="44" spans="1:63" ht="17.25" customHeight="1">
      <c r="A44" s="1"/>
      <c r="B44" s="1"/>
      <c r="C44" s="1"/>
      <c r="D44" s="1"/>
      <c r="E44" s="1"/>
      <c r="F44" s="1"/>
      <c r="G44" s="1"/>
      <c r="H44" s="1"/>
      <c r="I44" s="7"/>
      <c r="J44" s="7"/>
      <c r="K44" s="7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customFormat="1" ht="17.25" customHeight="1"/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42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55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algorithmName="SHA-512" hashValue="FpC+HF0WSALDKwaD8zS9irg9yn86W+XroH1t/apV2xI8aGlOalIxgKgPChRpb86OzrufYHS9eAZGojuwF12pYA==" saltValue="nzWw1HzvIDjUa0nu+HS21g==" spinCount="100000" sheet="1" objects="1" scenarios="1" selectLockedCells="1"/>
  <mergeCells count="102">
    <mergeCell ref="J28:K28"/>
    <mergeCell ref="L28:O28"/>
    <mergeCell ref="L29:O29"/>
    <mergeCell ref="P29:Q29"/>
    <mergeCell ref="AC23:AD23"/>
    <mergeCell ref="F25:K25"/>
    <mergeCell ref="I40:L40"/>
    <mergeCell ref="M40:N40"/>
    <mergeCell ref="P40:X40"/>
    <mergeCell ref="Y40:AB40"/>
    <mergeCell ref="A23:I23"/>
    <mergeCell ref="J23:K23"/>
    <mergeCell ref="L23:O23"/>
    <mergeCell ref="P23:Q23"/>
    <mergeCell ref="U23:W23"/>
    <mergeCell ref="Y23:AB23"/>
    <mergeCell ref="A24:I24"/>
    <mergeCell ref="J24:K24"/>
    <mergeCell ref="P41:X41"/>
    <mergeCell ref="Y41:AB41"/>
    <mergeCell ref="A14:J15"/>
    <mergeCell ref="K14:N15"/>
    <mergeCell ref="R7:AD7"/>
    <mergeCell ref="R8:AD8"/>
    <mergeCell ref="R9:AD9"/>
    <mergeCell ref="R11:AD11"/>
    <mergeCell ref="R13:AD13"/>
    <mergeCell ref="P27:Q27"/>
    <mergeCell ref="K35:N35"/>
    <mergeCell ref="F26:K26"/>
    <mergeCell ref="L26:O26"/>
    <mergeCell ref="F27:K27"/>
    <mergeCell ref="L27:O27"/>
    <mergeCell ref="F29:K29"/>
    <mergeCell ref="F30:K30"/>
    <mergeCell ref="L30:O30"/>
    <mergeCell ref="P28:Q28"/>
    <mergeCell ref="A28:I28"/>
    <mergeCell ref="L25:O25"/>
    <mergeCell ref="P25:Q25"/>
    <mergeCell ref="Y25:AB25"/>
    <mergeCell ref="AC25:AD25"/>
    <mergeCell ref="A20:K20"/>
    <mergeCell ref="L20:O20"/>
    <mergeCell ref="P20:Q20"/>
    <mergeCell ref="U20:W20"/>
    <mergeCell ref="Y20:AB20"/>
    <mergeCell ref="AC20:AD20"/>
    <mergeCell ref="AC22:AD22"/>
    <mergeCell ref="A21:K21"/>
    <mergeCell ref="L21:O21"/>
    <mergeCell ref="P21:Q21"/>
    <mergeCell ref="U21:W21"/>
    <mergeCell ref="Y21:AB21"/>
    <mergeCell ref="AC21:AD21"/>
    <mergeCell ref="A22:K22"/>
    <mergeCell ref="L22:O22"/>
    <mergeCell ref="P22:Q22"/>
    <mergeCell ref="U22:W22"/>
    <mergeCell ref="Y22:AB22"/>
    <mergeCell ref="A18:K18"/>
    <mergeCell ref="L18:O18"/>
    <mergeCell ref="P18:Q18"/>
    <mergeCell ref="A19:K19"/>
    <mergeCell ref="L19:O19"/>
    <mergeCell ref="P19:Q19"/>
    <mergeCell ref="Z1:AD1"/>
    <mergeCell ref="A1:Y1"/>
    <mergeCell ref="L17:O17"/>
    <mergeCell ref="U17:W17"/>
    <mergeCell ref="Y17:AB17"/>
    <mergeCell ref="P3:AD3"/>
    <mergeCell ref="A8:N9"/>
    <mergeCell ref="A11:N12"/>
    <mergeCell ref="R5:AD5"/>
    <mergeCell ref="U19:W19"/>
    <mergeCell ref="Y19:AB19"/>
    <mergeCell ref="AC19:AD19"/>
    <mergeCell ref="A50:AD50"/>
    <mergeCell ref="U28:W28"/>
    <mergeCell ref="Y28:AB28"/>
    <mergeCell ref="AC28:AD28"/>
    <mergeCell ref="Y29:AB29"/>
    <mergeCell ref="AC29:AD29"/>
    <mergeCell ref="C33:N33"/>
    <mergeCell ref="G34:J34"/>
    <mergeCell ref="K34:N34"/>
    <mergeCell ref="C36:F36"/>
    <mergeCell ref="G36:J36"/>
    <mergeCell ref="K36:N36"/>
    <mergeCell ref="C35:F35"/>
    <mergeCell ref="G35:J35"/>
    <mergeCell ref="A41:H41"/>
    <mergeCell ref="I41:L41"/>
    <mergeCell ref="A49:AD49"/>
    <mergeCell ref="C38:F38"/>
    <mergeCell ref="G38:J38"/>
    <mergeCell ref="K38:N38"/>
    <mergeCell ref="C37:F37"/>
    <mergeCell ref="G37:J37"/>
    <mergeCell ref="K37:N37"/>
    <mergeCell ref="A40:H40"/>
  </mergeCells>
  <conditionalFormatting sqref="D27">
    <cfRule type="cellIs" dxfId="133" priority="15" operator="lessThan">
      <formula>0</formula>
    </cfRule>
  </conditionalFormatting>
  <conditionalFormatting sqref="L25">
    <cfRule type="expression" priority="2" stopIfTrue="1">
      <formula>L20=""</formula>
    </cfRule>
    <cfRule type="expression" dxfId="132" priority="6">
      <formula>L25&gt;L18</formula>
    </cfRule>
  </conditionalFormatting>
  <conditionalFormatting sqref="L26">
    <cfRule type="expression" priority="1" stopIfTrue="1">
      <formula>L20=""</formula>
    </cfRule>
  </conditionalFormatting>
  <conditionalFormatting sqref="L21:O21">
    <cfRule type="expression" dxfId="131" priority="9">
      <formula>L21&gt;120</formula>
    </cfRule>
    <cfRule type="expression" dxfId="130" priority="10">
      <formula>L21+L22&gt;120</formula>
    </cfRule>
  </conditionalFormatting>
  <conditionalFormatting sqref="L22:O22">
    <cfRule type="expression" dxfId="129" priority="8">
      <formula>L21+L22&gt;120</formula>
    </cfRule>
    <cfRule type="expression" dxfId="128" priority="7">
      <formula>L22&gt;40</formula>
    </cfRule>
  </conditionalFormatting>
  <conditionalFormatting sqref="L26:O26">
    <cfRule type="expression" dxfId="127" priority="64">
      <formula>L26&lt;G36:G38</formula>
    </cfRule>
    <cfRule type="expression" dxfId="126" priority="62">
      <formula>L25&gt;I40</formula>
    </cfRule>
    <cfRule type="expression" dxfId="125" priority="63">
      <formula>L26&gt;K36:K38</formula>
    </cfRule>
  </conditionalFormatting>
  <conditionalFormatting sqref="L30:O30">
    <cfRule type="expression" priority="58" stopIfTrue="1">
      <formula>J28=""</formula>
    </cfRule>
    <cfRule type="expression" dxfId="124" priority="60">
      <formula>L30&gt;K36:K38</formula>
    </cfRule>
    <cfRule type="expression" dxfId="123" priority="61">
      <formula>L30&lt;G36:G38</formula>
    </cfRule>
    <cfRule type="expression" dxfId="122" priority="59">
      <formula>L29&gt;Y40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&amp;R&amp;"Courier New,Regular"&amp;12  </oddHeader>
  </headerFooter>
  <ignoredErrors>
    <ignoredError sqref="L2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51"/>
  <sheetViews>
    <sheetView showGridLines="0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51">
        <f ca="1">TODAY()</f>
        <v>45397</v>
      </c>
      <c r="AA1" s="40"/>
      <c r="AB1" s="40"/>
      <c r="AC1" s="40"/>
      <c r="AD1" s="40"/>
    </row>
    <row r="2" spans="1:30" ht="9" customHeight="1"/>
    <row r="3" spans="1:30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44915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/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2558.4</v>
      </c>
      <c r="M19" s="42"/>
      <c r="N19" s="42"/>
      <c r="O19" s="43"/>
      <c r="P19" s="50" t="s">
        <v>7</v>
      </c>
      <c r="Q19" s="50"/>
      <c r="R19" s="40" t="s">
        <v>4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1668.7</v>
      </c>
      <c r="M20" s="42"/>
      <c r="N20" s="42"/>
      <c r="O20" s="43"/>
      <c r="P20" s="50" t="s">
        <v>7</v>
      </c>
      <c r="Q20" s="50"/>
      <c r="S20" s="7"/>
      <c r="T20" s="7"/>
      <c r="U20" s="41">
        <f>Y20/L20</f>
        <v>40.0919877749146</v>
      </c>
      <c r="V20" s="42"/>
      <c r="W20" s="43"/>
      <c r="X20" s="2" t="s">
        <v>9</v>
      </c>
      <c r="Y20" s="41">
        <v>66901.5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3</v>
      </c>
      <c r="S21" s="74"/>
      <c r="T21" s="74"/>
      <c r="U21" s="41">
        <f>34+R21</f>
        <v>37</v>
      </c>
      <c r="V21" s="42"/>
      <c r="W21" s="43"/>
      <c r="X21" s="2" t="s">
        <v>9</v>
      </c>
      <c r="Y21" s="41" t="str">
        <f t="shared" ref="Y21:Y26" si="0"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73">
        <v>3</v>
      </c>
      <c r="S22" s="74"/>
      <c r="T22" s="74"/>
      <c r="U22" s="41">
        <f>34+R22</f>
        <v>37</v>
      </c>
      <c r="V22" s="42"/>
      <c r="W22" s="43"/>
      <c r="X22" s="2" t="s">
        <v>9</v>
      </c>
      <c r="Y22" s="41" t="str">
        <f t="shared" si="0"/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73</v>
      </c>
      <c r="V23" s="42"/>
      <c r="W23" s="43"/>
      <c r="X23" s="2" t="s">
        <v>9</v>
      </c>
      <c r="Y23" s="41" t="str">
        <f t="shared" si="0"/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59"/>
      <c r="M24" s="60"/>
      <c r="N24" s="60"/>
      <c r="O24" s="61"/>
      <c r="P24" s="50" t="s">
        <v>7</v>
      </c>
      <c r="Q24" s="50"/>
      <c r="U24" s="41">
        <v>95</v>
      </c>
      <c r="V24" s="42"/>
      <c r="W24" s="43"/>
      <c r="X24" s="2" t="s">
        <v>9</v>
      </c>
      <c r="Y24" s="41" t="str">
        <f t="shared" si="0"/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59"/>
      <c r="M25" s="60"/>
      <c r="N25" s="60"/>
      <c r="O25" s="61"/>
      <c r="P25" s="50" t="s">
        <v>7</v>
      </c>
      <c r="Q25" s="50"/>
      <c r="U25" s="41">
        <v>123</v>
      </c>
      <c r="V25" s="42"/>
      <c r="W25" s="43"/>
      <c r="X25" s="2" t="s">
        <v>9</v>
      </c>
      <c r="Y25" s="41" t="str">
        <f t="shared" si="0"/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A26" s="46" t="s">
        <v>45</v>
      </c>
      <c r="B26" s="46"/>
      <c r="C26" s="46"/>
      <c r="D26" s="46"/>
      <c r="E26" s="46"/>
      <c r="F26" s="46"/>
      <c r="G26" s="46"/>
      <c r="H26" s="46"/>
      <c r="I26" s="49"/>
      <c r="J26" s="64"/>
      <c r="K26" s="65"/>
      <c r="L26" s="41" t="str">
        <f>IF(J26="","",6*J26)</f>
        <v/>
      </c>
      <c r="M26" s="42"/>
      <c r="N26" s="42"/>
      <c r="O26" s="43"/>
      <c r="P26" s="50" t="s">
        <v>7</v>
      </c>
      <c r="Q26" s="50"/>
      <c r="U26" s="41">
        <v>47.78</v>
      </c>
      <c r="V26" s="42"/>
      <c r="W26" s="43"/>
      <c r="X26" s="2" t="s">
        <v>9</v>
      </c>
      <c r="Y26" s="41" t="str">
        <f t="shared" si="0"/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44</v>
      </c>
      <c r="B27" s="46"/>
      <c r="C27" s="46"/>
      <c r="D27" s="46"/>
      <c r="E27" s="46"/>
      <c r="F27" s="46"/>
      <c r="G27" s="46"/>
      <c r="H27" s="46"/>
      <c r="I27" s="49"/>
      <c r="J27" s="66">
        <v>53</v>
      </c>
      <c r="K27" s="67"/>
      <c r="P27" s="5"/>
      <c r="Q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47</v>
      </c>
      <c r="G28" s="46"/>
      <c r="H28" s="46"/>
      <c r="I28" s="46"/>
      <c r="J28" s="46"/>
      <c r="K28" s="49"/>
      <c r="L28" s="41" t="str">
        <f>IF(L21="","",SUM(L20:L26))</f>
        <v/>
      </c>
      <c r="M28" s="42"/>
      <c r="N28" s="42"/>
      <c r="O28" s="43"/>
      <c r="P28" s="50" t="s">
        <v>7</v>
      </c>
      <c r="Q28" s="50"/>
      <c r="Y28" s="41" t="str">
        <f>IF(L21="","",SUM(Y20:Y26))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D29" s="3"/>
      <c r="F29" s="46" t="s">
        <v>46</v>
      </c>
      <c r="G29" s="46"/>
      <c r="H29" s="46"/>
      <c r="I29" s="46"/>
      <c r="J29" s="46"/>
      <c r="K29" s="49"/>
      <c r="L29" s="41" t="str">
        <f>IF(L21="","",Y28/L28)</f>
        <v/>
      </c>
      <c r="M29" s="42"/>
      <c r="N29" s="42"/>
      <c r="O29" s="43"/>
      <c r="P29" s="2" t="s">
        <v>9</v>
      </c>
      <c r="R29" s="13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D30" s="3"/>
      <c r="F30" s="46" t="s">
        <v>16</v>
      </c>
      <c r="G30" s="46"/>
      <c r="H30" s="46"/>
      <c r="I30" s="46"/>
      <c r="J30" s="46"/>
      <c r="K30" s="49"/>
      <c r="L30" s="41" t="str">
        <f>IF(L21="","",L19-L28)</f>
        <v/>
      </c>
      <c r="M30" s="42"/>
      <c r="N30" s="42"/>
      <c r="O30" s="43"/>
      <c r="P30" s="50" t="s">
        <v>7</v>
      </c>
      <c r="Q30" s="50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7.25" customHeight="1">
      <c r="A31" s="46" t="s">
        <v>48</v>
      </c>
      <c r="B31" s="46"/>
      <c r="C31" s="46"/>
      <c r="D31" s="46"/>
      <c r="E31" s="46"/>
      <c r="F31" s="46"/>
      <c r="G31" s="46"/>
      <c r="H31" s="46"/>
      <c r="I31" s="49"/>
      <c r="J31" s="64"/>
      <c r="K31" s="65"/>
      <c r="L31" s="41" t="str">
        <f>IF(J31="","",6*J31)</f>
        <v/>
      </c>
      <c r="M31" s="42"/>
      <c r="N31" s="42"/>
      <c r="O31" s="43"/>
      <c r="P31" s="50" t="s">
        <v>7</v>
      </c>
      <c r="Q31" s="50"/>
      <c r="U31" s="41">
        <v>47.78</v>
      </c>
      <c r="V31" s="42"/>
      <c r="W31" s="43"/>
      <c r="X31" s="2" t="s">
        <v>9</v>
      </c>
      <c r="Y31" s="41" t="str">
        <f>IF(J31="","",L31*U31)</f>
        <v/>
      </c>
      <c r="Z31" s="42"/>
      <c r="AA31" s="42"/>
      <c r="AB31" s="43"/>
      <c r="AC31" s="40" t="s">
        <v>10</v>
      </c>
      <c r="AD31" s="40"/>
    </row>
    <row r="32" spans="1:63" ht="17.25" customHeight="1">
      <c r="C32" s="5"/>
      <c r="F32" s="46" t="s">
        <v>49</v>
      </c>
      <c r="G32" s="46"/>
      <c r="H32" s="46"/>
      <c r="I32" s="46"/>
      <c r="J32" s="46"/>
      <c r="K32" s="49"/>
      <c r="L32" s="41" t="str">
        <f>IF(J31="","",SUM(L20:L25)+L31)</f>
        <v/>
      </c>
      <c r="M32" s="42"/>
      <c r="N32" s="42"/>
      <c r="O32" s="43"/>
      <c r="P32" s="50" t="s">
        <v>7</v>
      </c>
      <c r="Q32" s="50"/>
      <c r="Y32" s="41" t="str">
        <f>IF(J31="","",SUM(Y20:Y25)+Y31)</f>
        <v/>
      </c>
      <c r="Z32" s="42"/>
      <c r="AA32" s="42"/>
      <c r="AB32" s="43"/>
      <c r="AC32" s="40" t="s">
        <v>10</v>
      </c>
      <c r="AD32" s="40"/>
    </row>
    <row r="33" spans="1:63" ht="17.25" customHeight="1">
      <c r="C33" s="5"/>
      <c r="F33" s="46" t="s">
        <v>50</v>
      </c>
      <c r="G33" s="46"/>
      <c r="H33" s="46"/>
      <c r="I33" s="46"/>
      <c r="J33" s="46"/>
      <c r="K33" s="49"/>
      <c r="L33" s="41" t="str">
        <f>IF(J31="","",Y32/L32)</f>
        <v/>
      </c>
      <c r="M33" s="42"/>
      <c r="N33" s="42"/>
      <c r="O33" s="43"/>
      <c r="P33" s="2" t="s">
        <v>9</v>
      </c>
      <c r="R33" s="12" t="s">
        <v>51</v>
      </c>
    </row>
    <row r="34" spans="1:63" ht="9" customHeight="1">
      <c r="C34" s="5"/>
      <c r="H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:63" ht="17.25" customHeight="1"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Q36" s="40" t="s">
        <v>27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63" ht="17.25" customHeight="1">
      <c r="C37" s="8"/>
      <c r="D37" s="8"/>
      <c r="G37" s="40" t="s">
        <v>24</v>
      </c>
      <c r="H37" s="40"/>
      <c r="I37" s="40"/>
      <c r="J37" s="40"/>
      <c r="K37" s="40" t="s">
        <v>25</v>
      </c>
      <c r="L37" s="40"/>
      <c r="M37" s="40"/>
      <c r="N37" s="40"/>
      <c r="U37" s="40" t="s">
        <v>24</v>
      </c>
      <c r="V37" s="40"/>
      <c r="W37" s="40"/>
      <c r="X37" s="40"/>
      <c r="Y37" s="40" t="s">
        <v>25</v>
      </c>
      <c r="Z37" s="40"/>
      <c r="AA37" s="40"/>
      <c r="AB37" s="40"/>
    </row>
    <row r="38" spans="1:63" ht="17.25" customHeight="1">
      <c r="B38" s="8"/>
      <c r="C38" s="40" t="s">
        <v>3</v>
      </c>
      <c r="D38" s="40"/>
      <c r="E38" s="40"/>
      <c r="F38" s="40"/>
      <c r="G38" s="40" t="s">
        <v>23</v>
      </c>
      <c r="H38" s="40"/>
      <c r="I38" s="40"/>
      <c r="J38" s="40"/>
      <c r="K38" s="40" t="s">
        <v>23</v>
      </c>
      <c r="L38" s="40"/>
      <c r="M38" s="40"/>
      <c r="N38" s="40"/>
      <c r="Q38" s="40" t="s">
        <v>3</v>
      </c>
      <c r="R38" s="40"/>
      <c r="S38" s="40"/>
      <c r="T38" s="40"/>
      <c r="U38" s="40" t="s">
        <v>23</v>
      </c>
      <c r="V38" s="40"/>
      <c r="W38" s="40"/>
      <c r="X38" s="40"/>
      <c r="Y38" s="40" t="s">
        <v>23</v>
      </c>
      <c r="Z38" s="40"/>
      <c r="AA38" s="40"/>
      <c r="AB38" s="40"/>
    </row>
    <row r="39" spans="1:63" ht="17.25" customHeight="1">
      <c r="B39" s="6"/>
      <c r="C39" s="44">
        <v>1500</v>
      </c>
      <c r="D39" s="44"/>
      <c r="E39" s="44"/>
      <c r="F39" s="44"/>
      <c r="G39" s="45">
        <v>35</v>
      </c>
      <c r="H39" s="45"/>
      <c r="I39" s="45"/>
      <c r="J39" s="45"/>
      <c r="K39" s="45">
        <v>47.3</v>
      </c>
      <c r="L39" s="45"/>
      <c r="M39" s="45"/>
      <c r="N39" s="45"/>
      <c r="Q39" s="44">
        <v>1500</v>
      </c>
      <c r="R39" s="44"/>
      <c r="S39" s="44"/>
      <c r="T39" s="44"/>
      <c r="U39" s="45">
        <v>35</v>
      </c>
      <c r="V39" s="45"/>
      <c r="W39" s="45"/>
      <c r="X39" s="45"/>
      <c r="Y39" s="45">
        <v>40.5</v>
      </c>
      <c r="Z39" s="45"/>
      <c r="AA39" s="45"/>
      <c r="AB39" s="45"/>
    </row>
    <row r="40" spans="1:63" ht="17.25" customHeight="1">
      <c r="B40" s="6"/>
      <c r="C40" s="44">
        <v>1950</v>
      </c>
      <c r="D40" s="44"/>
      <c r="E40" s="44"/>
      <c r="F40" s="44"/>
      <c r="G40" s="45">
        <v>35</v>
      </c>
      <c r="H40" s="45"/>
      <c r="I40" s="45"/>
      <c r="J40" s="45"/>
      <c r="K40" s="45">
        <v>47.3</v>
      </c>
      <c r="L40" s="45"/>
      <c r="M40" s="45"/>
      <c r="N40" s="45"/>
      <c r="Q40" s="44">
        <v>1950</v>
      </c>
      <c r="R40" s="44"/>
      <c r="S40" s="44"/>
      <c r="T40" s="44"/>
      <c r="U40" s="45">
        <v>35</v>
      </c>
      <c r="V40" s="45"/>
      <c r="W40" s="45"/>
      <c r="X40" s="45"/>
      <c r="Y40" s="45">
        <v>40.5</v>
      </c>
      <c r="Z40" s="45"/>
      <c r="AA40" s="45"/>
      <c r="AB40" s="45"/>
    </row>
    <row r="41" spans="1:63" ht="17.25" customHeight="1">
      <c r="A41" s="7"/>
      <c r="B41" s="6"/>
      <c r="C41" s="44">
        <v>2550</v>
      </c>
      <c r="D41" s="44"/>
      <c r="E41" s="44"/>
      <c r="F41" s="44"/>
      <c r="G41" s="45">
        <v>41</v>
      </c>
      <c r="H41" s="45"/>
      <c r="I41" s="45"/>
      <c r="J41" s="45"/>
      <c r="K41" s="45">
        <v>47.3</v>
      </c>
      <c r="L41" s="45"/>
      <c r="M41" s="45"/>
      <c r="N41" s="45"/>
      <c r="Q41" s="44">
        <v>2200</v>
      </c>
      <c r="R41" s="44"/>
      <c r="S41" s="44"/>
      <c r="T41" s="44"/>
      <c r="U41" s="45">
        <v>37.5</v>
      </c>
      <c r="V41" s="45"/>
      <c r="W41" s="45"/>
      <c r="X41" s="45"/>
      <c r="Y41" s="45">
        <v>40.5</v>
      </c>
      <c r="Z41" s="45"/>
      <c r="AA41" s="45"/>
      <c r="AB41" s="4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7.25" customHeight="1">
      <c r="B42" s="6"/>
      <c r="C42" s="7"/>
      <c r="D42" s="7"/>
    </row>
    <row r="43" spans="1:63" ht="17.25" customHeight="1">
      <c r="A43" s="48" t="s">
        <v>52</v>
      </c>
      <c r="B43" s="48"/>
      <c r="C43" s="48"/>
      <c r="D43" s="48"/>
      <c r="E43" s="48"/>
      <c r="F43" s="48"/>
      <c r="G43" s="48"/>
      <c r="H43" s="48"/>
      <c r="I43" s="47" t="e">
        <f>(100*L29)-1550</f>
        <v>#VALUE!</v>
      </c>
      <c r="J43" s="47"/>
      <c r="K43" s="47"/>
      <c r="L43" s="47"/>
      <c r="M43" s="40" t="s">
        <v>7</v>
      </c>
      <c r="N43" s="40"/>
      <c r="P43" s="46" t="s">
        <v>53</v>
      </c>
      <c r="Q43" s="46"/>
      <c r="R43" s="46"/>
      <c r="S43" s="46"/>
      <c r="T43" s="46"/>
      <c r="U43" s="46"/>
      <c r="V43" s="46"/>
      <c r="W43" s="46"/>
      <c r="X43" s="46"/>
      <c r="Y43" s="47" t="str">
        <f>IF(J31="","",(100*L33)-1550)</f>
        <v/>
      </c>
      <c r="Z43" s="47"/>
      <c r="AA43" s="47"/>
      <c r="AB43" s="47"/>
    </row>
    <row r="44" spans="1:63" ht="17.25" customHeight="1">
      <c r="A44" s="46" t="s">
        <v>54</v>
      </c>
      <c r="B44" s="46"/>
      <c r="C44" s="46"/>
      <c r="D44" s="46"/>
      <c r="E44" s="46"/>
      <c r="F44" s="46"/>
      <c r="G44" s="46"/>
      <c r="H44" s="46"/>
      <c r="I44" s="47" t="e">
        <f>IF(L28&gt;I43,L28,I43)</f>
        <v>#VALUE!</v>
      </c>
      <c r="J44" s="47"/>
      <c r="K44" s="47"/>
      <c r="L44" s="47"/>
      <c r="P44" s="46" t="s">
        <v>54</v>
      </c>
      <c r="Q44" s="46"/>
      <c r="R44" s="46"/>
      <c r="S44" s="46"/>
      <c r="T44" s="46"/>
      <c r="U44" s="46"/>
      <c r="V44" s="46"/>
      <c r="W44" s="46"/>
      <c r="X44" s="46"/>
      <c r="Y44" s="47" t="str">
        <f>IF(L32&gt;Y43,L32,Y43)</f>
        <v/>
      </c>
      <c r="Z44" s="47"/>
      <c r="AA44" s="47"/>
      <c r="AB44" s="47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</sheetData>
  <sheetProtection algorithmName="SHA-512" hashValue="TZydv9Elr75YOy0pnCYLsD3tHvH6jKzZPoqNXR38+HOJyEFfk+KBePUo2WGaawJItKzTQ64E7SM2Un02S0g5ag==" saltValue="mxhG3p5UPwsfP0K/pGV3aw==" spinCount="100000" sheet="1" objects="1" scenarios="1" selectLockedCells="1"/>
  <mergeCells count="134">
    <mergeCell ref="A9:N10"/>
    <mergeCell ref="A12:N13"/>
    <mergeCell ref="A15:J16"/>
    <mergeCell ref="K15:N16"/>
    <mergeCell ref="Y20:AB20"/>
    <mergeCell ref="Y22:AB22"/>
    <mergeCell ref="AC22:AD22"/>
    <mergeCell ref="P3:AD3"/>
    <mergeCell ref="R5:AD5"/>
    <mergeCell ref="R7:AD7"/>
    <mergeCell ref="R9:AD9"/>
    <mergeCell ref="R10:AD10"/>
    <mergeCell ref="R11:AD11"/>
    <mergeCell ref="R13:AD13"/>
    <mergeCell ref="R15:AD15"/>
    <mergeCell ref="R19:T19"/>
    <mergeCell ref="AC23:AD23"/>
    <mergeCell ref="A22:K22"/>
    <mergeCell ref="L22:O22"/>
    <mergeCell ref="P22:Q22"/>
    <mergeCell ref="R22:T22"/>
    <mergeCell ref="U22:W22"/>
    <mergeCell ref="A51:AD51"/>
    <mergeCell ref="L18:O18"/>
    <mergeCell ref="R18:T18"/>
    <mergeCell ref="U18:W18"/>
    <mergeCell ref="Y18:AB18"/>
    <mergeCell ref="A50:AD50"/>
    <mergeCell ref="A19:K19"/>
    <mergeCell ref="L19:O19"/>
    <mergeCell ref="P19:Q19"/>
    <mergeCell ref="AC20:AD20"/>
    <mergeCell ref="A21:K21"/>
    <mergeCell ref="L21:O21"/>
    <mergeCell ref="P21:Q21"/>
    <mergeCell ref="R21:T21"/>
    <mergeCell ref="U21:W21"/>
    <mergeCell ref="Y21:AB21"/>
    <mergeCell ref="AC21:AD21"/>
    <mergeCell ref="A20:K20"/>
    <mergeCell ref="AC24:AD24"/>
    <mergeCell ref="A25:K25"/>
    <mergeCell ref="L25:O25"/>
    <mergeCell ref="P25:Q25"/>
    <mergeCell ref="U25:W25"/>
    <mergeCell ref="Y25:AB25"/>
    <mergeCell ref="AC25:AD25"/>
    <mergeCell ref="A24:K24"/>
    <mergeCell ref="L24:O24"/>
    <mergeCell ref="P24:Q24"/>
    <mergeCell ref="U24:W24"/>
    <mergeCell ref="Y24:AB24"/>
    <mergeCell ref="Z1:AD1"/>
    <mergeCell ref="A1:Y1"/>
    <mergeCell ref="Y41:AB41"/>
    <mergeCell ref="C41:F41"/>
    <mergeCell ref="G41:J41"/>
    <mergeCell ref="K41:N41"/>
    <mergeCell ref="Q41:T41"/>
    <mergeCell ref="U41:X41"/>
    <mergeCell ref="Y39:AB39"/>
    <mergeCell ref="C40:F40"/>
    <mergeCell ref="G40:J40"/>
    <mergeCell ref="K40:N40"/>
    <mergeCell ref="Q40:T40"/>
    <mergeCell ref="U40:X40"/>
    <mergeCell ref="Y40:AB40"/>
    <mergeCell ref="C39:F39"/>
    <mergeCell ref="G39:J39"/>
    <mergeCell ref="K39:N39"/>
    <mergeCell ref="Q39:T39"/>
    <mergeCell ref="U39:X39"/>
    <mergeCell ref="G37:J37"/>
    <mergeCell ref="K37:N37"/>
    <mergeCell ref="U37:X37"/>
    <mergeCell ref="Y37:AB37"/>
    <mergeCell ref="A23:K23"/>
    <mergeCell ref="L23:O23"/>
    <mergeCell ref="P23:Q23"/>
    <mergeCell ref="U23:W23"/>
    <mergeCell ref="Y23:AB23"/>
    <mergeCell ref="L20:O20"/>
    <mergeCell ref="P20:Q20"/>
    <mergeCell ref="U20:W20"/>
    <mergeCell ref="A27:I27"/>
    <mergeCell ref="J27:K27"/>
    <mergeCell ref="AC31:AD31"/>
    <mergeCell ref="Y26:AB26"/>
    <mergeCell ref="AC26:AD26"/>
    <mergeCell ref="F28:K28"/>
    <mergeCell ref="L28:O28"/>
    <mergeCell ref="P28:Q28"/>
    <mergeCell ref="Y28:AB28"/>
    <mergeCell ref="AC28:AD28"/>
    <mergeCell ref="A26:I26"/>
    <mergeCell ref="J26:K26"/>
    <mergeCell ref="L26:O26"/>
    <mergeCell ref="P26:Q26"/>
    <mergeCell ref="U26:W26"/>
    <mergeCell ref="A31:I31"/>
    <mergeCell ref="J31:K31"/>
    <mergeCell ref="L31:O31"/>
    <mergeCell ref="P31:Q31"/>
    <mergeCell ref="U31:W31"/>
    <mergeCell ref="Y31:AB31"/>
    <mergeCell ref="F29:K29"/>
    <mergeCell ref="L29:O29"/>
    <mergeCell ref="F30:K30"/>
    <mergeCell ref="L30:O30"/>
    <mergeCell ref="P30:Q30"/>
    <mergeCell ref="A44:H44"/>
    <mergeCell ref="I44:L44"/>
    <mergeCell ref="P44:X44"/>
    <mergeCell ref="Y44:AB44"/>
    <mergeCell ref="AC32:AD32"/>
    <mergeCell ref="F33:K33"/>
    <mergeCell ref="L33:O33"/>
    <mergeCell ref="A43:H43"/>
    <mergeCell ref="I43:L43"/>
    <mergeCell ref="M43:N43"/>
    <mergeCell ref="P43:X43"/>
    <mergeCell ref="Y43:AB43"/>
    <mergeCell ref="C38:F38"/>
    <mergeCell ref="G38:J38"/>
    <mergeCell ref="K38:N38"/>
    <mergeCell ref="Q38:T38"/>
    <mergeCell ref="U38:X38"/>
    <mergeCell ref="Y38:AB38"/>
    <mergeCell ref="C36:N36"/>
    <mergeCell ref="Q36:AB36"/>
    <mergeCell ref="F32:K32"/>
    <mergeCell ref="L32:O32"/>
    <mergeCell ref="P32:Q32"/>
    <mergeCell ref="Y32:AB32"/>
  </mergeCells>
  <conditionalFormatting sqref="D30">
    <cfRule type="cellIs" dxfId="33" priority="16" operator="lessThan">
      <formula>0</formula>
    </cfRule>
  </conditionalFormatting>
  <conditionalFormatting sqref="L28">
    <cfRule type="expression" dxfId="32" priority="6">
      <formula>L28&gt;L19</formula>
    </cfRule>
    <cfRule type="expression" priority="2" stopIfTrue="1">
      <formula>L21=""</formula>
    </cfRule>
  </conditionalFormatting>
  <conditionalFormatting sqref="L24:O24">
    <cfRule type="expression" dxfId="31" priority="9">
      <formula>L24&gt;120</formula>
    </cfRule>
    <cfRule type="expression" dxfId="30" priority="10">
      <formula>L24+L25&gt;120</formula>
    </cfRule>
  </conditionalFormatting>
  <conditionalFormatting sqref="L25:O25">
    <cfRule type="expression" dxfId="29" priority="7">
      <formula>L25&gt;50</formula>
    </cfRule>
    <cfRule type="expression" dxfId="28" priority="8">
      <formula>L24+L25&gt;120</formula>
    </cfRule>
  </conditionalFormatting>
  <conditionalFormatting sqref="L29:O29">
    <cfRule type="expression" dxfId="27" priority="88">
      <formula>L29&lt;G39:G41</formula>
    </cfRule>
    <cfRule type="expression" priority="85" stopIfTrue="1">
      <formula>L21=""</formula>
    </cfRule>
    <cfRule type="expression" dxfId="26" priority="87">
      <formula>L29&gt;K39:K41</formula>
    </cfRule>
    <cfRule type="expression" dxfId="25" priority="86">
      <formula>L28&gt;I43</formula>
    </cfRule>
  </conditionalFormatting>
  <conditionalFormatting sqref="L33:O33">
    <cfRule type="expression" dxfId="24" priority="82">
      <formula>L32&gt;Y43</formula>
    </cfRule>
    <cfRule type="expression" dxfId="23" priority="84">
      <formula>L33&lt;G39:G41</formula>
    </cfRule>
    <cfRule type="expression" dxfId="22" priority="83">
      <formula>L33&gt;K39:K41</formula>
    </cfRule>
    <cfRule type="expression" priority="81" stopIfTrue="1">
      <formula>J31=""</formula>
    </cfRule>
  </conditionalFormatting>
  <printOptions horizontalCentered="1"/>
  <pageMargins left="0.5" right="0.5" top="0.5" bottom="0.5" header="0.25" footer="0.25"/>
  <pageSetup orientation="portrait" useFirstPageNumber="1" r:id="rId1"/>
  <headerFooter>
    <oddHeader xml:space="preserve">&amp;R    </oddHeader>
  </headerFooter>
  <ignoredErrors>
    <ignoredError sqref="L3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51"/>
  <sheetViews>
    <sheetView showGridLines="0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30" ht="9" customHeight="1"/>
    <row r="3" spans="1:30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44084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/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3110.8</v>
      </c>
      <c r="M19" s="42"/>
      <c r="N19" s="42"/>
      <c r="O19" s="43"/>
      <c r="P19" s="50" t="s">
        <v>7</v>
      </c>
      <c r="Q19" s="50"/>
      <c r="R19" s="40" t="s">
        <v>33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1795.85</v>
      </c>
      <c r="M20" s="42"/>
      <c r="N20" s="42"/>
      <c r="O20" s="43"/>
      <c r="P20" s="50" t="s">
        <v>7</v>
      </c>
      <c r="Q20" s="50"/>
      <c r="S20" s="7"/>
      <c r="T20" s="7"/>
      <c r="U20" s="41">
        <f>Y20/L20</f>
        <v>35.924960325194199</v>
      </c>
      <c r="V20" s="42"/>
      <c r="W20" s="43"/>
      <c r="X20" s="2" t="s">
        <v>9</v>
      </c>
      <c r="Y20" s="41">
        <v>64515.839999999997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5</v>
      </c>
      <c r="S21" s="74"/>
      <c r="T21" s="74"/>
      <c r="U21" s="41">
        <f>32+R21</f>
        <v>37</v>
      </c>
      <c r="V21" s="42"/>
      <c r="W21" s="43"/>
      <c r="X21" s="2" t="s">
        <v>9</v>
      </c>
      <c r="Y21" s="41" t="str">
        <f t="shared" ref="Y21:Y26" si="0"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73">
        <v>5</v>
      </c>
      <c r="S22" s="74"/>
      <c r="T22" s="74"/>
      <c r="U22" s="41">
        <f>32+R22</f>
        <v>37</v>
      </c>
      <c r="V22" s="42"/>
      <c r="W22" s="43"/>
      <c r="X22" s="2" t="s">
        <v>9</v>
      </c>
      <c r="Y22" s="41" t="str">
        <f t="shared" si="0"/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74</v>
      </c>
      <c r="V23" s="42"/>
      <c r="W23" s="43"/>
      <c r="X23" s="2" t="s">
        <v>9</v>
      </c>
      <c r="Y23" s="41" t="str">
        <f t="shared" si="0"/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59"/>
      <c r="M24" s="60"/>
      <c r="N24" s="60"/>
      <c r="O24" s="61"/>
      <c r="P24" s="50" t="s">
        <v>7</v>
      </c>
      <c r="Q24" s="50"/>
      <c r="U24" s="41">
        <v>97</v>
      </c>
      <c r="V24" s="42"/>
      <c r="W24" s="43"/>
      <c r="X24" s="2" t="s">
        <v>9</v>
      </c>
      <c r="Y24" s="41" t="str">
        <f t="shared" si="0"/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59"/>
      <c r="M25" s="60"/>
      <c r="N25" s="60"/>
      <c r="O25" s="61"/>
      <c r="P25" s="50" t="s">
        <v>7</v>
      </c>
      <c r="Q25" s="50"/>
      <c r="U25" s="41">
        <v>115</v>
      </c>
      <c r="V25" s="42"/>
      <c r="W25" s="43"/>
      <c r="X25" s="2" t="s">
        <v>9</v>
      </c>
      <c r="Y25" s="41" t="str">
        <f t="shared" si="0"/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A26" s="46" t="s">
        <v>45</v>
      </c>
      <c r="B26" s="46"/>
      <c r="C26" s="46"/>
      <c r="D26" s="46"/>
      <c r="E26" s="46"/>
      <c r="F26" s="46"/>
      <c r="G26" s="46"/>
      <c r="H26" s="46"/>
      <c r="I26" s="49"/>
      <c r="J26" s="64"/>
      <c r="K26" s="65"/>
      <c r="L26" s="41" t="str">
        <f>IF(J26="","",6*J26)</f>
        <v/>
      </c>
      <c r="M26" s="42"/>
      <c r="N26" s="42"/>
      <c r="O26" s="43"/>
      <c r="P26" s="50" t="s">
        <v>7</v>
      </c>
      <c r="Q26" s="50"/>
      <c r="U26" s="41">
        <v>47.92</v>
      </c>
      <c r="V26" s="42"/>
      <c r="W26" s="43"/>
      <c r="X26" s="2" t="s">
        <v>9</v>
      </c>
      <c r="Y26" s="41" t="str">
        <f t="shared" si="0"/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44</v>
      </c>
      <c r="B27" s="46"/>
      <c r="C27" s="46"/>
      <c r="D27" s="46"/>
      <c r="E27" s="46"/>
      <c r="F27" s="46"/>
      <c r="G27" s="46"/>
      <c r="H27" s="46"/>
      <c r="I27" s="49"/>
      <c r="J27" s="66">
        <v>75</v>
      </c>
      <c r="K27" s="67"/>
      <c r="P27" s="5"/>
      <c r="Q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47</v>
      </c>
      <c r="G28" s="46"/>
      <c r="H28" s="46"/>
      <c r="I28" s="46"/>
      <c r="J28" s="46"/>
      <c r="K28" s="49"/>
      <c r="L28" s="41" t="str">
        <f>IF(L21="","",SUM(L20:L26))</f>
        <v/>
      </c>
      <c r="M28" s="42"/>
      <c r="N28" s="42"/>
      <c r="O28" s="43"/>
      <c r="P28" s="50" t="s">
        <v>7</v>
      </c>
      <c r="Q28" s="50"/>
      <c r="Y28" s="41" t="str">
        <f>IF(L21="","",SUM(Y20:Y26))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D29" s="3"/>
      <c r="F29" s="46" t="s">
        <v>46</v>
      </c>
      <c r="G29" s="46"/>
      <c r="H29" s="46"/>
      <c r="I29" s="46"/>
      <c r="J29" s="46"/>
      <c r="K29" s="49"/>
      <c r="L29" s="41" t="str">
        <f>IF(L21="","",Y28/L28)</f>
        <v/>
      </c>
      <c r="M29" s="42"/>
      <c r="N29" s="42"/>
      <c r="O29" s="43"/>
      <c r="P29" s="2" t="s">
        <v>9</v>
      </c>
      <c r="R29" s="13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D30" s="3"/>
      <c r="F30" s="46" t="s">
        <v>16</v>
      </c>
      <c r="G30" s="46"/>
      <c r="H30" s="46"/>
      <c r="I30" s="46"/>
      <c r="J30" s="46"/>
      <c r="K30" s="49"/>
      <c r="L30" s="41" t="str">
        <f>IF(L21="","",L19-L28)</f>
        <v/>
      </c>
      <c r="M30" s="42"/>
      <c r="N30" s="42"/>
      <c r="O30" s="43"/>
      <c r="P30" s="50" t="s">
        <v>7</v>
      </c>
      <c r="Q30" s="50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"/>
      <c r="BI30" s="1"/>
      <c r="BJ30" s="1"/>
      <c r="BK30" s="1"/>
    </row>
    <row r="31" spans="1:63" ht="17.25" customHeight="1">
      <c r="A31" s="46" t="s">
        <v>48</v>
      </c>
      <c r="B31" s="46"/>
      <c r="C31" s="46"/>
      <c r="D31" s="46"/>
      <c r="E31" s="46"/>
      <c r="F31" s="46"/>
      <c r="G31" s="46"/>
      <c r="H31" s="46"/>
      <c r="I31" s="49"/>
      <c r="J31" s="64"/>
      <c r="K31" s="65"/>
      <c r="L31" s="41" t="str">
        <f>IF(J31="","",6*J31)</f>
        <v/>
      </c>
      <c r="M31" s="42"/>
      <c r="N31" s="42"/>
      <c r="O31" s="43"/>
      <c r="P31" s="50" t="s">
        <v>7</v>
      </c>
      <c r="Q31" s="50"/>
      <c r="U31" s="41">
        <v>47.92</v>
      </c>
      <c r="V31" s="42"/>
      <c r="W31" s="43"/>
      <c r="X31" s="2" t="s">
        <v>9</v>
      </c>
      <c r="Y31" s="41" t="str">
        <f>IF(J31="","",L31*U31)</f>
        <v/>
      </c>
      <c r="Z31" s="42"/>
      <c r="AA31" s="42"/>
      <c r="AB31" s="43"/>
      <c r="AC31" s="40" t="s">
        <v>10</v>
      </c>
      <c r="AD31" s="40"/>
    </row>
    <row r="32" spans="1:63" ht="17.25" customHeight="1">
      <c r="C32" s="5"/>
      <c r="F32" s="46" t="s">
        <v>49</v>
      </c>
      <c r="G32" s="46"/>
      <c r="H32" s="46"/>
      <c r="I32" s="46"/>
      <c r="J32" s="46"/>
      <c r="K32" s="49"/>
      <c r="L32" s="41" t="str">
        <f>IF(J31="","",SUM(L20:L25)+L31)</f>
        <v/>
      </c>
      <c r="M32" s="42"/>
      <c r="N32" s="42"/>
      <c r="O32" s="43"/>
      <c r="P32" s="50" t="s">
        <v>7</v>
      </c>
      <c r="Q32" s="50"/>
      <c r="Y32" s="41" t="str">
        <f>IF(J31="","",SUM(Y20:Y25)+Y31)</f>
        <v/>
      </c>
      <c r="Z32" s="42"/>
      <c r="AA32" s="42"/>
      <c r="AB32" s="43"/>
      <c r="AC32" s="40" t="s">
        <v>10</v>
      </c>
      <c r="AD32" s="40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7.25" customHeight="1">
      <c r="C33" s="5"/>
      <c r="F33" s="46" t="s">
        <v>50</v>
      </c>
      <c r="G33" s="46"/>
      <c r="H33" s="46"/>
      <c r="I33" s="46"/>
      <c r="J33" s="46"/>
      <c r="K33" s="49"/>
      <c r="L33" s="41" t="str">
        <f>IF(J31="","",Y32/L32)</f>
        <v/>
      </c>
      <c r="M33" s="42"/>
      <c r="N33" s="42"/>
      <c r="O33" s="43"/>
      <c r="P33" s="2" t="s">
        <v>9</v>
      </c>
      <c r="R33" s="12" t="s">
        <v>51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9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T34" s="8"/>
      <c r="U34" s="8"/>
      <c r="V34" s="14"/>
      <c r="W34" s="14"/>
      <c r="X34" s="14"/>
      <c r="Y34" s="14"/>
      <c r="Z34" s="14"/>
      <c r="AA34" s="14"/>
      <c r="AB34" s="14"/>
      <c r="AC34" s="14"/>
      <c r="AD34" s="1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:63" ht="17.25" customHeight="1"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63" ht="17.25" customHeight="1">
      <c r="C37" s="8"/>
      <c r="D37" s="8"/>
      <c r="G37" s="40" t="s">
        <v>24</v>
      </c>
      <c r="H37" s="40"/>
      <c r="I37" s="40"/>
      <c r="J37" s="40"/>
      <c r="K37" s="40" t="s">
        <v>25</v>
      </c>
      <c r="L37" s="40"/>
      <c r="M37" s="40"/>
      <c r="N37" s="40"/>
    </row>
    <row r="38" spans="1:63" ht="17.25" customHeight="1">
      <c r="B38" s="8"/>
      <c r="C38" s="40" t="s">
        <v>3</v>
      </c>
      <c r="D38" s="40"/>
      <c r="E38" s="40"/>
      <c r="F38" s="40"/>
      <c r="G38" s="40" t="s">
        <v>23</v>
      </c>
      <c r="H38" s="40"/>
      <c r="I38" s="40"/>
      <c r="J38" s="40"/>
      <c r="K38" s="40" t="s">
        <v>23</v>
      </c>
      <c r="L38" s="40"/>
      <c r="M38" s="40"/>
      <c r="N38" s="40"/>
    </row>
    <row r="39" spans="1:63" ht="17.25" customHeight="1">
      <c r="B39" s="6"/>
      <c r="C39" s="44">
        <v>1800</v>
      </c>
      <c r="D39" s="44"/>
      <c r="E39" s="44"/>
      <c r="F39" s="44"/>
      <c r="G39" s="45">
        <v>33</v>
      </c>
      <c r="H39" s="45"/>
      <c r="I39" s="45"/>
      <c r="J39" s="45"/>
      <c r="K39" s="45">
        <v>48.5</v>
      </c>
      <c r="L39" s="45"/>
      <c r="M39" s="45"/>
      <c r="N39" s="45"/>
      <c r="Q39" s="6"/>
      <c r="R39" s="6"/>
      <c r="S39" s="6"/>
      <c r="T39" s="6"/>
      <c r="U39" s="7"/>
      <c r="V39" s="7"/>
      <c r="W39" s="7"/>
      <c r="X39" s="7"/>
      <c r="Y39" s="7"/>
      <c r="Z39" s="7"/>
      <c r="AA39" s="7"/>
      <c r="AB39" s="7"/>
    </row>
    <row r="40" spans="1:63" ht="17.25" customHeight="1">
      <c r="B40" s="6"/>
      <c r="C40" s="44">
        <v>2250</v>
      </c>
      <c r="D40" s="44"/>
      <c r="E40" s="44"/>
      <c r="F40" s="44"/>
      <c r="G40" s="45">
        <v>33</v>
      </c>
      <c r="H40" s="45"/>
      <c r="I40" s="45"/>
      <c r="J40" s="45"/>
      <c r="K40" s="45">
        <v>48.5</v>
      </c>
      <c r="L40" s="45"/>
      <c r="M40" s="45"/>
      <c r="N40" s="45"/>
      <c r="Q40" s="6"/>
      <c r="R40" s="6"/>
      <c r="S40" s="6"/>
      <c r="T40" s="6"/>
      <c r="U40" s="7"/>
      <c r="V40" s="7"/>
      <c r="W40" s="7"/>
      <c r="X40" s="7"/>
      <c r="Y40" s="7"/>
      <c r="Z40" s="7"/>
      <c r="AA40" s="7"/>
      <c r="AB40" s="7"/>
    </row>
    <row r="41" spans="1:63" ht="17.25" customHeight="1">
      <c r="B41" s="6"/>
      <c r="C41" s="44">
        <v>2950</v>
      </c>
      <c r="D41" s="44"/>
      <c r="E41" s="44"/>
      <c r="F41" s="44"/>
      <c r="G41" s="45">
        <v>39.5</v>
      </c>
      <c r="H41" s="45"/>
      <c r="I41" s="45"/>
      <c r="J41" s="45"/>
      <c r="K41" s="45">
        <v>48.5</v>
      </c>
      <c r="L41" s="45"/>
      <c r="M41" s="45"/>
      <c r="N41" s="45"/>
      <c r="Q41" s="6"/>
      <c r="R41" s="6"/>
      <c r="S41" s="6"/>
      <c r="T41" s="6"/>
      <c r="U41" s="7"/>
      <c r="V41" s="7"/>
      <c r="W41" s="7"/>
      <c r="X41" s="7"/>
      <c r="Y41" s="7"/>
      <c r="Z41" s="7"/>
      <c r="AA41" s="7"/>
      <c r="AB41" s="7"/>
    </row>
    <row r="42" spans="1:63" ht="17.25" customHeight="1">
      <c r="A42" s="7"/>
      <c r="B42" s="6"/>
      <c r="C42" s="44">
        <v>2950</v>
      </c>
      <c r="D42" s="44"/>
      <c r="E42" s="44"/>
      <c r="F42" s="44"/>
      <c r="G42" s="45">
        <v>39.5</v>
      </c>
      <c r="H42" s="45"/>
      <c r="I42" s="45"/>
      <c r="J42" s="45"/>
      <c r="K42" s="45">
        <v>46</v>
      </c>
      <c r="L42" s="45"/>
      <c r="M42" s="45"/>
      <c r="N42" s="45"/>
      <c r="Q42" s="6"/>
      <c r="R42" s="6"/>
      <c r="S42" s="6"/>
      <c r="T42" s="6"/>
      <c r="U42" s="7"/>
      <c r="V42" s="7"/>
      <c r="W42" s="7"/>
      <c r="X42" s="7"/>
      <c r="Y42" s="7"/>
      <c r="Z42" s="7"/>
      <c r="AA42" s="7"/>
      <c r="AB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7.25" customHeight="1">
      <c r="B43" s="6"/>
      <c r="C43" s="44">
        <v>3100</v>
      </c>
      <c r="D43" s="44"/>
      <c r="E43" s="44"/>
      <c r="F43" s="44"/>
      <c r="G43" s="45">
        <v>40.9</v>
      </c>
      <c r="H43" s="45"/>
      <c r="I43" s="45"/>
      <c r="J43" s="45"/>
      <c r="K43" s="45">
        <v>46</v>
      </c>
      <c r="L43" s="45"/>
      <c r="M43" s="45"/>
      <c r="N43" s="45"/>
      <c r="Q43" s="6"/>
      <c r="R43" s="6"/>
      <c r="S43" s="6"/>
      <c r="T43" s="6"/>
      <c r="U43" s="7"/>
      <c r="V43" s="7"/>
      <c r="W43" s="7"/>
      <c r="X43" s="7"/>
      <c r="Y43" s="7"/>
      <c r="Z43" s="7"/>
      <c r="AA43" s="7"/>
      <c r="AB43" s="7"/>
    </row>
    <row r="44" spans="1:63" ht="17.25" customHeight="1">
      <c r="B44" s="6"/>
      <c r="C44" s="7"/>
      <c r="D44" s="7"/>
    </row>
    <row r="45" spans="1:63" ht="17.25" customHeight="1">
      <c r="A45" s="48" t="s">
        <v>52</v>
      </c>
      <c r="B45" s="48"/>
      <c r="C45" s="48"/>
      <c r="D45" s="48"/>
      <c r="E45" s="48"/>
      <c r="F45" s="48"/>
      <c r="G45" s="48"/>
      <c r="H45" s="48"/>
      <c r="I45" s="47" t="e">
        <f>(107.6923076*L29)-1303.84615</f>
        <v>#VALUE!</v>
      </c>
      <c r="J45" s="47"/>
      <c r="K45" s="47"/>
      <c r="L45" s="47"/>
      <c r="M45" s="40" t="s">
        <v>7</v>
      </c>
      <c r="N45" s="40"/>
      <c r="P45" s="46" t="s">
        <v>53</v>
      </c>
      <c r="Q45" s="46"/>
      <c r="R45" s="46"/>
      <c r="S45" s="46"/>
      <c r="T45" s="46"/>
      <c r="U45" s="46"/>
      <c r="V45" s="46"/>
      <c r="W45" s="46"/>
      <c r="X45" s="46"/>
      <c r="Y45" s="47" t="str">
        <f>IF(J31="","",(107.6923076*L33)-1303.84615)</f>
        <v/>
      </c>
      <c r="Z45" s="47"/>
      <c r="AA45" s="47"/>
      <c r="AB45" s="47"/>
    </row>
    <row r="46" spans="1:63" ht="17.25" customHeight="1">
      <c r="A46" s="46" t="s">
        <v>54</v>
      </c>
      <c r="B46" s="46"/>
      <c r="C46" s="46"/>
      <c r="D46" s="46"/>
      <c r="E46" s="46"/>
      <c r="F46" s="46"/>
      <c r="G46" s="46"/>
      <c r="H46" s="46"/>
      <c r="I46" s="47" t="e">
        <f>IF(L29&gt;I45,L29,I45)</f>
        <v>#VALUE!</v>
      </c>
      <c r="J46" s="47"/>
      <c r="K46" s="47"/>
      <c r="L46" s="47"/>
      <c r="P46" s="46" t="s">
        <v>54</v>
      </c>
      <c r="Q46" s="46"/>
      <c r="R46" s="46"/>
      <c r="S46" s="46"/>
      <c r="T46" s="46"/>
      <c r="U46" s="46"/>
      <c r="V46" s="46"/>
      <c r="W46" s="46"/>
      <c r="X46" s="46"/>
      <c r="Y46" s="47" t="str">
        <f>IF(L33&gt;Y45,L33,Y45)</f>
        <v/>
      </c>
      <c r="Z46" s="47"/>
      <c r="AA46" s="47"/>
      <c r="AB46" s="47"/>
    </row>
    <row r="48" spans="1:63" ht="17.25" customHeight="1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8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</sheetData>
  <sheetProtection algorithmName="SHA-512" hashValue="rtKkpHjAq/Eyma7Y2/nxuBUH8IP3mTpcmerowhuXOaGl3nVW86PiRle4f5qQPbFdieaoekMMtHyTQiu1BNrOlw==" saltValue="XTdWimC/4Qzzde07pYBbzQ==" spinCount="100000" sheet="1" objects="1" scenarios="1" selectLockedCells="1"/>
  <mergeCells count="125">
    <mergeCell ref="A27:I27"/>
    <mergeCell ref="J27:K27"/>
    <mergeCell ref="U31:W31"/>
    <mergeCell ref="AC28:AD28"/>
    <mergeCell ref="A26:I26"/>
    <mergeCell ref="J26:K26"/>
    <mergeCell ref="AC32:AD32"/>
    <mergeCell ref="G38:J38"/>
    <mergeCell ref="F30:K30"/>
    <mergeCell ref="L30:O30"/>
    <mergeCell ref="P30:Q30"/>
    <mergeCell ref="F28:K28"/>
    <mergeCell ref="L28:O28"/>
    <mergeCell ref="P28:Q28"/>
    <mergeCell ref="Y28:AB28"/>
    <mergeCell ref="AC31:AD31"/>
    <mergeCell ref="Y32:AB32"/>
    <mergeCell ref="C40:F40"/>
    <mergeCell ref="K38:N38"/>
    <mergeCell ref="C36:N36"/>
    <mergeCell ref="Y31:AB31"/>
    <mergeCell ref="L32:O32"/>
    <mergeCell ref="K41:N41"/>
    <mergeCell ref="I45:L45"/>
    <mergeCell ref="P45:X45"/>
    <mergeCell ref="G43:J43"/>
    <mergeCell ref="A31:I31"/>
    <mergeCell ref="J31:K31"/>
    <mergeCell ref="L31:O31"/>
    <mergeCell ref="P31:Q31"/>
    <mergeCell ref="F32:K32"/>
    <mergeCell ref="P32:Q32"/>
    <mergeCell ref="F33:K33"/>
    <mergeCell ref="L33:O33"/>
    <mergeCell ref="L26:O26"/>
    <mergeCell ref="P26:Q26"/>
    <mergeCell ref="U22:W22"/>
    <mergeCell ref="Y22:AB22"/>
    <mergeCell ref="Y24:AB24"/>
    <mergeCell ref="AC24:AD24"/>
    <mergeCell ref="A25:K25"/>
    <mergeCell ref="P25:Q25"/>
    <mergeCell ref="U25:W25"/>
    <mergeCell ref="Y25:AB25"/>
    <mergeCell ref="A24:K24"/>
    <mergeCell ref="L24:O24"/>
    <mergeCell ref="P24:Q24"/>
    <mergeCell ref="U24:W24"/>
    <mergeCell ref="L25:O25"/>
    <mergeCell ref="AC26:AD26"/>
    <mergeCell ref="U26:W26"/>
    <mergeCell ref="Y26:AB26"/>
    <mergeCell ref="P46:X46"/>
    <mergeCell ref="Y46:AB46"/>
    <mergeCell ref="G37:J37"/>
    <mergeCell ref="K37:N37"/>
    <mergeCell ref="C39:F39"/>
    <mergeCell ref="G39:J39"/>
    <mergeCell ref="K39:N39"/>
    <mergeCell ref="C38:F38"/>
    <mergeCell ref="I46:L46"/>
    <mergeCell ref="G40:J40"/>
    <mergeCell ref="G42:J42"/>
    <mergeCell ref="K42:N42"/>
    <mergeCell ref="A46:H46"/>
    <mergeCell ref="Y45:AB45"/>
    <mergeCell ref="M45:N45"/>
    <mergeCell ref="C42:F42"/>
    <mergeCell ref="K40:N40"/>
    <mergeCell ref="C41:F41"/>
    <mergeCell ref="G41:J41"/>
    <mergeCell ref="K43:N43"/>
    <mergeCell ref="C43:F43"/>
    <mergeCell ref="A45:H45"/>
    <mergeCell ref="R15:AD15"/>
    <mergeCell ref="AC20:AD20"/>
    <mergeCell ref="A21:K21"/>
    <mergeCell ref="L21:O21"/>
    <mergeCell ref="P21:Q21"/>
    <mergeCell ref="R21:T21"/>
    <mergeCell ref="U21:W21"/>
    <mergeCell ref="Y21:AB21"/>
    <mergeCell ref="AC21:AD21"/>
    <mergeCell ref="A20:K20"/>
    <mergeCell ref="L20:O20"/>
    <mergeCell ref="P20:Q20"/>
    <mergeCell ref="U20:W20"/>
    <mergeCell ref="Y20:AB20"/>
    <mergeCell ref="A15:J16"/>
    <mergeCell ref="K15:N16"/>
    <mergeCell ref="Z1:AD1"/>
    <mergeCell ref="A1:Y1"/>
    <mergeCell ref="P3:AD3"/>
    <mergeCell ref="R5:AD5"/>
    <mergeCell ref="R7:AD7"/>
    <mergeCell ref="R9:AD9"/>
    <mergeCell ref="R10:AD10"/>
    <mergeCell ref="R11:AD11"/>
    <mergeCell ref="R13:AD13"/>
    <mergeCell ref="A12:N13"/>
    <mergeCell ref="A9:N10"/>
    <mergeCell ref="A51:AD51"/>
    <mergeCell ref="L18:O18"/>
    <mergeCell ref="R18:T18"/>
    <mergeCell ref="U18:W18"/>
    <mergeCell ref="Y18:AB18"/>
    <mergeCell ref="A19:K19"/>
    <mergeCell ref="L19:O19"/>
    <mergeCell ref="P19:Q19"/>
    <mergeCell ref="R19:T19"/>
    <mergeCell ref="AC25:AD25"/>
    <mergeCell ref="AC22:AD22"/>
    <mergeCell ref="A23:K23"/>
    <mergeCell ref="L23:O23"/>
    <mergeCell ref="P23:Q23"/>
    <mergeCell ref="U23:W23"/>
    <mergeCell ref="Y23:AB23"/>
    <mergeCell ref="AC23:AD23"/>
    <mergeCell ref="A22:K22"/>
    <mergeCell ref="L22:O22"/>
    <mergeCell ref="P22:Q22"/>
    <mergeCell ref="R22:T22"/>
    <mergeCell ref="A50:AD50"/>
    <mergeCell ref="F29:K29"/>
    <mergeCell ref="L29:O29"/>
  </mergeCells>
  <conditionalFormatting sqref="D30">
    <cfRule type="cellIs" dxfId="21" priority="18" operator="lessThan">
      <formula>0</formula>
    </cfRule>
  </conditionalFormatting>
  <conditionalFormatting sqref="L28">
    <cfRule type="expression" dxfId="20" priority="9">
      <formula>L28&gt;L19</formula>
    </cfRule>
    <cfRule type="expression" priority="3" stopIfTrue="1">
      <formula>L21=""</formula>
    </cfRule>
  </conditionalFormatting>
  <conditionalFormatting sqref="L24:O24">
    <cfRule type="expression" dxfId="19" priority="12">
      <formula>L24&gt;120</formula>
    </cfRule>
    <cfRule type="expression" dxfId="18" priority="13">
      <formula>L24+L25&gt;200</formula>
    </cfRule>
  </conditionalFormatting>
  <conditionalFormatting sqref="L25:O25">
    <cfRule type="expression" dxfId="17" priority="10">
      <formula>L25&gt;80</formula>
    </cfRule>
    <cfRule type="expression" dxfId="16" priority="11">
      <formula>L24+L25&gt;200</formula>
    </cfRule>
  </conditionalFormatting>
  <conditionalFormatting sqref="L29:O29">
    <cfRule type="expression" priority="1" stopIfTrue="1">
      <formula>L21=""</formula>
    </cfRule>
    <cfRule type="expression" dxfId="15" priority="129">
      <formula>L29&lt;G39:G40</formula>
    </cfRule>
    <cfRule type="expression" dxfId="14" priority="128">
      <formula>IF(L28&gt;2950,L29&gt;K42:K43,L29&gt;K39:K41)</formula>
    </cfRule>
    <cfRule type="expression" dxfId="13" priority="126">
      <formula>L28&gt;I45</formula>
    </cfRule>
  </conditionalFormatting>
  <conditionalFormatting sqref="L32:O32">
    <cfRule type="expression" priority="4" stopIfTrue="1">
      <formula>J31=""</formula>
    </cfRule>
    <cfRule type="expression" dxfId="12" priority="5">
      <formula>L32&gt;2950</formula>
    </cfRule>
  </conditionalFormatting>
  <conditionalFormatting sqref="L33:O33">
    <cfRule type="expression" priority="130" stopIfTrue="1">
      <formula>J31=""</formula>
    </cfRule>
    <cfRule type="expression" dxfId="11" priority="131">
      <formula>L32&gt;Y45</formula>
    </cfRule>
    <cfRule type="expression" dxfId="10" priority="132">
      <formula>L33&gt;K40:K43</formula>
    </cfRule>
    <cfRule type="expression" dxfId="9" priority="133">
      <formula>L33&lt;G40:G43</formula>
    </cfRule>
  </conditionalFormatting>
  <printOptions horizontalCentered="1"/>
  <pageMargins left="0.5" right="0.5" top="0.5" bottom="0.5" header="0.25" footer="0.5"/>
  <pageSetup orientation="portrait" r:id="rId1"/>
  <headerFooter>
    <oddHeader xml:space="preserve">&amp;R     </oddHeader>
  </headerFooter>
  <ignoredErrors>
    <ignoredError sqref="L3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K51"/>
  <sheetViews>
    <sheetView showGridLines="0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30" ht="9" customHeight="1"/>
    <row r="3" spans="1:30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37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8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68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44314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/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6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1750</v>
      </c>
      <c r="M19" s="42"/>
      <c r="N19" s="42"/>
      <c r="O19" s="43"/>
      <c r="P19" s="50" t="s">
        <v>7</v>
      </c>
      <c r="Q19" s="50"/>
      <c r="R19" s="40" t="s">
        <v>43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1146.71</v>
      </c>
      <c r="M20" s="42"/>
      <c r="N20" s="42"/>
      <c r="O20" s="43"/>
      <c r="P20" s="50" t="s">
        <v>7</v>
      </c>
      <c r="Q20" s="50"/>
      <c r="S20" s="7"/>
      <c r="T20" s="7"/>
      <c r="U20" s="41">
        <f>Y20/L20</f>
        <v>11.91587236528852</v>
      </c>
      <c r="V20" s="42"/>
      <c r="W20" s="43"/>
      <c r="X20" s="2" t="s">
        <v>9</v>
      </c>
      <c r="Y20" s="41">
        <v>13664.05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39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2</v>
      </c>
      <c r="S21" s="74"/>
      <c r="T21" s="76"/>
      <c r="U21" s="41">
        <f>11+(0.5*R21)</f>
        <v>12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40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38"/>
      <c r="S22" s="38"/>
      <c r="T22" s="39"/>
      <c r="U22" s="41">
        <v>43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22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69</v>
      </c>
      <c r="V23" s="42"/>
      <c r="W23" s="43"/>
      <c r="X23" s="2" t="s">
        <v>9</v>
      </c>
      <c r="Y23" s="41" t="str">
        <f>IF(L23="","",L23*U23)</f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45</v>
      </c>
      <c r="B24" s="46"/>
      <c r="C24" s="46"/>
      <c r="D24" s="46"/>
      <c r="E24" s="46"/>
      <c r="F24" s="46"/>
      <c r="G24" s="46"/>
      <c r="H24" s="46"/>
      <c r="I24" s="49"/>
      <c r="J24" s="64"/>
      <c r="K24" s="65"/>
      <c r="L24" s="41" t="str">
        <f>IF(J24="","",6*J24)</f>
        <v/>
      </c>
      <c r="M24" s="42"/>
      <c r="N24" s="42"/>
      <c r="O24" s="43"/>
      <c r="P24" s="50" t="s">
        <v>7</v>
      </c>
      <c r="Q24" s="50"/>
      <c r="U24" s="41">
        <v>24.5</v>
      </c>
      <c r="V24" s="42"/>
      <c r="W24" s="43"/>
      <c r="X24" s="2" t="s">
        <v>9</v>
      </c>
      <c r="Y24" s="41" t="str">
        <f>IF(L24="","",L24*U24)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44</v>
      </c>
      <c r="B25" s="46"/>
      <c r="C25" s="46"/>
      <c r="D25" s="46"/>
      <c r="E25" s="46"/>
      <c r="F25" s="46"/>
      <c r="G25" s="46"/>
      <c r="H25" s="46"/>
      <c r="I25" s="49"/>
      <c r="J25" s="66">
        <v>36</v>
      </c>
      <c r="K25" s="67"/>
      <c r="P25" s="5"/>
      <c r="Q25" s="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47</v>
      </c>
      <c r="G26" s="46"/>
      <c r="H26" s="46"/>
      <c r="I26" s="46"/>
      <c r="J26" s="46"/>
      <c r="K26" s="49"/>
      <c r="L26" s="41" t="str">
        <f>IF(L21="","",SUM(L20:L24))</f>
        <v/>
      </c>
      <c r="M26" s="42"/>
      <c r="N26" s="42"/>
      <c r="O26" s="43"/>
      <c r="P26" s="50" t="s">
        <v>7</v>
      </c>
      <c r="Q26" s="50"/>
      <c r="Y26" s="41" t="str">
        <f>IF(L21="","",SUM(Y20:Y24))</f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C27" s="5"/>
      <c r="D27" s="3"/>
      <c r="F27" s="46" t="s">
        <v>46</v>
      </c>
      <c r="G27" s="46"/>
      <c r="H27" s="46"/>
      <c r="I27" s="46"/>
      <c r="J27" s="46"/>
      <c r="K27" s="49"/>
      <c r="L27" s="41" t="str">
        <f>IF(L21="","",Y26/L26)</f>
        <v/>
      </c>
      <c r="M27" s="42"/>
      <c r="N27" s="42"/>
      <c r="O27" s="43"/>
      <c r="P27" s="2" t="s">
        <v>9</v>
      </c>
      <c r="R27" s="13" t="s">
        <v>51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16</v>
      </c>
      <c r="G28" s="46"/>
      <c r="H28" s="46"/>
      <c r="I28" s="46"/>
      <c r="J28" s="46"/>
      <c r="K28" s="49"/>
      <c r="L28" s="41" t="str">
        <f>IF(L21="","",L19-L26)</f>
        <v/>
      </c>
      <c r="M28" s="42"/>
      <c r="N28" s="42"/>
      <c r="O28" s="43"/>
      <c r="P28" s="50" t="s">
        <v>7</v>
      </c>
      <c r="Q28" s="5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A29" s="46" t="s">
        <v>48</v>
      </c>
      <c r="B29" s="46"/>
      <c r="C29" s="46"/>
      <c r="D29" s="46"/>
      <c r="E29" s="46"/>
      <c r="F29" s="46"/>
      <c r="G29" s="46"/>
      <c r="H29" s="46"/>
      <c r="I29" s="49"/>
      <c r="J29" s="64"/>
      <c r="K29" s="65"/>
      <c r="L29" s="41" t="str">
        <f>IF(J29="","",6*J29)</f>
        <v/>
      </c>
      <c r="M29" s="42"/>
      <c r="N29" s="42"/>
      <c r="O29" s="43"/>
      <c r="P29" s="50" t="s">
        <v>7</v>
      </c>
      <c r="Q29" s="50"/>
      <c r="U29" s="41">
        <v>24.5</v>
      </c>
      <c r="V29" s="42"/>
      <c r="W29" s="43"/>
      <c r="X29" s="2" t="s">
        <v>9</v>
      </c>
      <c r="Y29" s="41" t="str">
        <f>IF(J29="","",L29*U29)</f>
        <v/>
      </c>
      <c r="Z29" s="42"/>
      <c r="AA29" s="42"/>
      <c r="AB29" s="43"/>
      <c r="AC29" s="40" t="s">
        <v>10</v>
      </c>
      <c r="AD29" s="40"/>
    </row>
    <row r="30" spans="1:63" ht="17.25" customHeight="1">
      <c r="C30" s="5"/>
      <c r="F30" s="46" t="s">
        <v>49</v>
      </c>
      <c r="G30" s="46"/>
      <c r="H30" s="46"/>
      <c r="I30" s="46"/>
      <c r="J30" s="46"/>
      <c r="K30" s="49"/>
      <c r="L30" s="41" t="str">
        <f>IF(J29="","",SUM(L20:L23)+L29)</f>
        <v/>
      </c>
      <c r="M30" s="42"/>
      <c r="N30" s="42"/>
      <c r="O30" s="43"/>
      <c r="P30" s="50" t="s">
        <v>7</v>
      </c>
      <c r="Q30" s="50"/>
      <c r="Y30" s="41" t="str">
        <f>IF(J29="","",SUM(Y18:Y23)+Y29)</f>
        <v/>
      </c>
      <c r="Z30" s="42"/>
      <c r="AA30" s="42"/>
      <c r="AB30" s="43"/>
      <c r="AC30" s="40" t="s">
        <v>10</v>
      </c>
      <c r="AD30" s="40"/>
    </row>
    <row r="31" spans="1:63" ht="17.25" customHeight="1">
      <c r="C31" s="5"/>
      <c r="F31" s="46" t="s">
        <v>50</v>
      </c>
      <c r="G31" s="46"/>
      <c r="H31" s="46"/>
      <c r="I31" s="46"/>
      <c r="J31" s="46"/>
      <c r="K31" s="49"/>
      <c r="L31" s="41" t="str">
        <f>IF(J29="","",Y30/L30)</f>
        <v/>
      </c>
      <c r="M31" s="42"/>
      <c r="N31" s="42"/>
      <c r="O31" s="43"/>
      <c r="P31" s="2" t="s">
        <v>9</v>
      </c>
      <c r="R31" s="12" t="s">
        <v>51</v>
      </c>
    </row>
    <row r="32" spans="1:63" ht="9" customHeight="1">
      <c r="C32" s="5"/>
      <c r="H32" s="5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4" spans="1:63" ht="17.25" customHeight="1">
      <c r="C34" s="40" t="s">
        <v>26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Q34" s="40" t="s">
        <v>41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63" ht="17.25" customHeight="1">
      <c r="C35" s="8"/>
      <c r="D35" s="8"/>
      <c r="G35" s="40" t="s">
        <v>24</v>
      </c>
      <c r="H35" s="40"/>
      <c r="I35" s="40"/>
      <c r="J35" s="40"/>
      <c r="K35" s="40" t="s">
        <v>25</v>
      </c>
      <c r="L35" s="40"/>
      <c r="M35" s="40"/>
      <c r="N35" s="40"/>
      <c r="U35" s="40" t="s">
        <v>24</v>
      </c>
      <c r="V35" s="40"/>
      <c r="W35" s="40"/>
      <c r="X35" s="40"/>
      <c r="Y35" s="40" t="s">
        <v>25</v>
      </c>
      <c r="Z35" s="40"/>
      <c r="AA35" s="40"/>
      <c r="AB35" s="40"/>
    </row>
    <row r="36" spans="1:63" ht="17.25" customHeight="1">
      <c r="B36" s="8"/>
      <c r="C36" s="40" t="s">
        <v>3</v>
      </c>
      <c r="D36" s="40"/>
      <c r="E36" s="40"/>
      <c r="F36" s="40"/>
      <c r="G36" s="40" t="s">
        <v>23</v>
      </c>
      <c r="H36" s="40"/>
      <c r="I36" s="40"/>
      <c r="J36" s="40"/>
      <c r="K36" s="40" t="s">
        <v>23</v>
      </c>
      <c r="L36" s="40"/>
      <c r="M36" s="40"/>
      <c r="N36" s="40"/>
      <c r="Q36" s="40" t="s">
        <v>3</v>
      </c>
      <c r="R36" s="40"/>
      <c r="S36" s="40"/>
      <c r="T36" s="40"/>
      <c r="U36" s="40" t="s">
        <v>23</v>
      </c>
      <c r="V36" s="40"/>
      <c r="W36" s="40"/>
      <c r="X36" s="40"/>
      <c r="Y36" s="40" t="s">
        <v>23</v>
      </c>
      <c r="Z36" s="40"/>
      <c r="AA36" s="40"/>
      <c r="AB36" s="40"/>
    </row>
    <row r="37" spans="1:63" ht="17.25" customHeight="1">
      <c r="B37" s="6"/>
      <c r="C37" s="44">
        <v>1200</v>
      </c>
      <c r="D37" s="44"/>
      <c r="E37" s="44"/>
      <c r="F37" s="44"/>
      <c r="G37" s="45">
        <v>10.5</v>
      </c>
      <c r="H37" s="45"/>
      <c r="I37" s="45"/>
      <c r="J37" s="45"/>
      <c r="K37" s="45">
        <v>19.2</v>
      </c>
      <c r="L37" s="45"/>
      <c r="M37" s="45"/>
      <c r="N37" s="45"/>
      <c r="Q37" s="44">
        <v>1200</v>
      </c>
      <c r="R37" s="44"/>
      <c r="S37" s="44"/>
      <c r="T37" s="44"/>
      <c r="U37" s="45">
        <v>10.5</v>
      </c>
      <c r="V37" s="45"/>
      <c r="W37" s="45"/>
      <c r="X37" s="45"/>
      <c r="Y37" s="45">
        <v>16.3</v>
      </c>
      <c r="Z37" s="45"/>
      <c r="AA37" s="45"/>
      <c r="AB37" s="45"/>
    </row>
    <row r="38" spans="1:63" ht="17.25" customHeight="1">
      <c r="B38" s="6"/>
      <c r="C38" s="44">
        <v>1325</v>
      </c>
      <c r="D38" s="44"/>
      <c r="E38" s="44"/>
      <c r="F38" s="44"/>
      <c r="G38" s="45">
        <v>10.5</v>
      </c>
      <c r="H38" s="45"/>
      <c r="I38" s="45"/>
      <c r="J38" s="45"/>
      <c r="K38" s="45">
        <v>19.2</v>
      </c>
      <c r="L38" s="45"/>
      <c r="M38" s="45"/>
      <c r="N38" s="45"/>
      <c r="Q38" s="44">
        <v>1325</v>
      </c>
      <c r="R38" s="44"/>
      <c r="S38" s="44"/>
      <c r="T38" s="44"/>
      <c r="U38" s="45">
        <v>10.5</v>
      </c>
      <c r="V38" s="45"/>
      <c r="W38" s="45"/>
      <c r="X38" s="45"/>
      <c r="Y38" s="45">
        <v>16.3</v>
      </c>
      <c r="Z38" s="45"/>
      <c r="AA38" s="45"/>
      <c r="AB38" s="45"/>
    </row>
    <row r="39" spans="1:63" ht="17.25" customHeight="1">
      <c r="A39" s="7"/>
      <c r="B39" s="6"/>
      <c r="C39" s="44">
        <v>1750</v>
      </c>
      <c r="D39" s="44"/>
      <c r="E39" s="44"/>
      <c r="F39" s="44"/>
      <c r="G39" s="45">
        <v>14.2</v>
      </c>
      <c r="H39" s="45"/>
      <c r="I39" s="45"/>
      <c r="J39" s="45"/>
      <c r="K39" s="45">
        <v>19.2</v>
      </c>
      <c r="L39" s="45"/>
      <c r="M39" s="45"/>
      <c r="N39" s="45"/>
      <c r="Q39" s="44">
        <v>1750</v>
      </c>
      <c r="R39" s="44"/>
      <c r="S39" s="44"/>
      <c r="T39" s="44"/>
      <c r="U39" s="45">
        <v>14.2</v>
      </c>
      <c r="V39" s="45"/>
      <c r="W39" s="45"/>
      <c r="X39" s="45"/>
      <c r="Y39" s="45">
        <v>16.3</v>
      </c>
      <c r="Z39" s="45"/>
      <c r="AA39" s="45"/>
      <c r="AB39" s="4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7.25" customHeight="1">
      <c r="B40" s="6"/>
      <c r="C40" s="7"/>
      <c r="D40" s="7"/>
    </row>
    <row r="41" spans="1:63" ht="17.25" customHeight="1">
      <c r="A41" s="48" t="s">
        <v>52</v>
      </c>
      <c r="B41" s="48"/>
      <c r="C41" s="48"/>
      <c r="D41" s="48"/>
      <c r="E41" s="48"/>
      <c r="F41" s="48"/>
      <c r="G41" s="48"/>
      <c r="H41" s="48"/>
      <c r="I41" s="47" t="e">
        <f>(114.8648648*L27)+118.918918</f>
        <v>#VALUE!</v>
      </c>
      <c r="J41" s="47"/>
      <c r="K41" s="47"/>
      <c r="L41" s="47"/>
      <c r="M41" s="40" t="s">
        <v>7</v>
      </c>
      <c r="N41" s="40"/>
      <c r="P41" s="46" t="s">
        <v>53</v>
      </c>
      <c r="Q41" s="46"/>
      <c r="R41" s="46"/>
      <c r="S41" s="46"/>
      <c r="T41" s="46"/>
      <c r="U41" s="46"/>
      <c r="V41" s="46"/>
      <c r="W41" s="46"/>
      <c r="X41" s="46"/>
      <c r="Y41" s="47" t="str">
        <f>IF(J29="","",(114.8648648*L31)+118.918918)</f>
        <v/>
      </c>
      <c r="Z41" s="47"/>
      <c r="AA41" s="47"/>
      <c r="AB41" s="47"/>
    </row>
    <row r="42" spans="1:63" ht="17.25" customHeight="1">
      <c r="A42" s="46" t="s">
        <v>54</v>
      </c>
      <c r="B42" s="46"/>
      <c r="C42" s="46"/>
      <c r="D42" s="46"/>
      <c r="E42" s="46"/>
      <c r="F42" s="46"/>
      <c r="G42" s="46"/>
      <c r="H42" s="46"/>
      <c r="I42" s="47" t="e">
        <f>IF(L27&gt;I41,L27,I41)</f>
        <v>#VALUE!</v>
      </c>
      <c r="J42" s="47"/>
      <c r="K42" s="47"/>
      <c r="L42" s="47"/>
      <c r="P42" s="46" t="s">
        <v>54</v>
      </c>
      <c r="Q42" s="46"/>
      <c r="R42" s="46"/>
      <c r="S42" s="46"/>
      <c r="T42" s="46"/>
      <c r="U42" s="46"/>
      <c r="V42" s="46"/>
      <c r="W42" s="46"/>
      <c r="X42" s="46"/>
      <c r="Y42" s="47" t="str">
        <f>IF(L31&gt;Y41,L31,Y41)</f>
        <v/>
      </c>
      <c r="Z42" s="47"/>
      <c r="AA42" s="47"/>
      <c r="AB42" s="47"/>
    </row>
    <row r="45" spans="1:63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</sheetData>
  <sheetProtection password="A664" sheet="1" objects="1" scenarios="1" selectLockedCells="1"/>
  <mergeCells count="121">
    <mergeCell ref="Q39:T39"/>
    <mergeCell ref="U39:X39"/>
    <mergeCell ref="Y39:AB39"/>
    <mergeCell ref="A42:H42"/>
    <mergeCell ref="I42:L42"/>
    <mergeCell ref="P42:X42"/>
    <mergeCell ref="Y42:AB42"/>
    <mergeCell ref="R7:AD7"/>
    <mergeCell ref="R9:AD9"/>
    <mergeCell ref="R10:AD10"/>
    <mergeCell ref="R11:AD11"/>
    <mergeCell ref="R13:AD13"/>
    <mergeCell ref="R15:AD15"/>
    <mergeCell ref="A12:N13"/>
    <mergeCell ref="A9:O10"/>
    <mergeCell ref="A15:J16"/>
    <mergeCell ref="K15:N16"/>
    <mergeCell ref="F27:K27"/>
    <mergeCell ref="L27:O27"/>
    <mergeCell ref="F28:K28"/>
    <mergeCell ref="L28:O28"/>
    <mergeCell ref="P28:Q28"/>
    <mergeCell ref="Y36:AB36"/>
    <mergeCell ref="C34:N34"/>
    <mergeCell ref="Q34:AB34"/>
    <mergeCell ref="G35:J35"/>
    <mergeCell ref="K35:N35"/>
    <mergeCell ref="U35:X35"/>
    <mergeCell ref="Y35:AB35"/>
    <mergeCell ref="C36:F36"/>
    <mergeCell ref="G36:J36"/>
    <mergeCell ref="K36:N36"/>
    <mergeCell ref="Q36:T36"/>
    <mergeCell ref="U36:X36"/>
    <mergeCell ref="AC24:AD24"/>
    <mergeCell ref="F26:K26"/>
    <mergeCell ref="L26:O26"/>
    <mergeCell ref="P26:Q26"/>
    <mergeCell ref="Y26:AB26"/>
    <mergeCell ref="AC26:AD26"/>
    <mergeCell ref="A24:I24"/>
    <mergeCell ref="J24:K24"/>
    <mergeCell ref="L24:O24"/>
    <mergeCell ref="P24:Q24"/>
    <mergeCell ref="U24:W24"/>
    <mergeCell ref="Y24:AB24"/>
    <mergeCell ref="A25:I25"/>
    <mergeCell ref="J25:K25"/>
    <mergeCell ref="A21:K21"/>
    <mergeCell ref="L21:O21"/>
    <mergeCell ref="P21:Q21"/>
    <mergeCell ref="R21:T21"/>
    <mergeCell ref="U21:W21"/>
    <mergeCell ref="Y21:AB21"/>
    <mergeCell ref="AC21:AD21"/>
    <mergeCell ref="AC23:AD23"/>
    <mergeCell ref="AC22:AD22"/>
    <mergeCell ref="A22:K22"/>
    <mergeCell ref="L22:O22"/>
    <mergeCell ref="P22:Q22"/>
    <mergeCell ref="U22:W22"/>
    <mergeCell ref="Y22:AB22"/>
    <mergeCell ref="A23:K23"/>
    <mergeCell ref="L23:O23"/>
    <mergeCell ref="P23:Q23"/>
    <mergeCell ref="U23:W23"/>
    <mergeCell ref="Y23:AB23"/>
    <mergeCell ref="A1:Y1"/>
    <mergeCell ref="Z1:AD1"/>
    <mergeCell ref="A19:K19"/>
    <mergeCell ref="L19:O19"/>
    <mergeCell ref="P19:Q19"/>
    <mergeCell ref="A20:K20"/>
    <mergeCell ref="L20:O20"/>
    <mergeCell ref="P20:Q20"/>
    <mergeCell ref="U20:W20"/>
    <mergeCell ref="Y20:AB20"/>
    <mergeCell ref="AC20:AD20"/>
    <mergeCell ref="R19:T19"/>
    <mergeCell ref="L18:O18"/>
    <mergeCell ref="R18:T18"/>
    <mergeCell ref="U18:W18"/>
    <mergeCell ref="Y18:AB18"/>
    <mergeCell ref="P3:AD3"/>
    <mergeCell ref="R5:AD5"/>
    <mergeCell ref="Y30:AB30"/>
    <mergeCell ref="AC30:AD30"/>
    <mergeCell ref="A29:I29"/>
    <mergeCell ref="J29:K29"/>
    <mergeCell ref="L29:O29"/>
    <mergeCell ref="P29:Q29"/>
    <mergeCell ref="F30:K30"/>
    <mergeCell ref="L30:O30"/>
    <mergeCell ref="P30:Q30"/>
    <mergeCell ref="U29:W29"/>
    <mergeCell ref="Y29:AB29"/>
    <mergeCell ref="AC29:AD29"/>
    <mergeCell ref="A51:AD51"/>
    <mergeCell ref="A41:H41"/>
    <mergeCell ref="I41:L41"/>
    <mergeCell ref="M41:N41"/>
    <mergeCell ref="P41:X41"/>
    <mergeCell ref="Y41:AB41"/>
    <mergeCell ref="F31:K31"/>
    <mergeCell ref="L31:O31"/>
    <mergeCell ref="Y38:AB38"/>
    <mergeCell ref="C37:F37"/>
    <mergeCell ref="G37:J37"/>
    <mergeCell ref="K37:N37"/>
    <mergeCell ref="Q37:T37"/>
    <mergeCell ref="U37:X37"/>
    <mergeCell ref="Y37:AB37"/>
    <mergeCell ref="C38:F38"/>
    <mergeCell ref="G38:J38"/>
    <mergeCell ref="K38:N38"/>
    <mergeCell ref="Q38:T38"/>
    <mergeCell ref="U38:X38"/>
    <mergeCell ref="A50:AD50"/>
    <mergeCell ref="C39:F39"/>
    <mergeCell ref="G39:J39"/>
    <mergeCell ref="K39:N39"/>
  </mergeCells>
  <conditionalFormatting sqref="D28">
    <cfRule type="cellIs" dxfId="8" priority="13" operator="lessThan">
      <formula>0</formula>
    </cfRule>
  </conditionalFormatting>
  <conditionalFormatting sqref="L23:O23">
    <cfRule type="expression" dxfId="7" priority="7">
      <formula>L23&gt;100</formula>
    </cfRule>
  </conditionalFormatting>
  <conditionalFormatting sqref="L26:O26">
    <cfRule type="expression" priority="2" stopIfTrue="1">
      <formula>L21=""</formula>
    </cfRule>
    <cfRule type="expression" dxfId="6" priority="6">
      <formula>L26&gt;L19</formula>
    </cfRule>
  </conditionalFormatting>
  <conditionalFormatting sqref="L27:O27">
    <cfRule type="expression" dxfId="5" priority="120">
      <formula>L27&lt;G37:G39</formula>
    </cfRule>
    <cfRule type="expression" priority="117" stopIfTrue="1">
      <formula>L21=""</formula>
    </cfRule>
    <cfRule type="expression" dxfId="4" priority="119">
      <formula>L27&gt;K37:K39</formula>
    </cfRule>
    <cfRule type="expression" dxfId="3" priority="118">
      <formula>L26&gt;I41</formula>
    </cfRule>
  </conditionalFormatting>
  <conditionalFormatting sqref="L31:O31">
    <cfRule type="expression" dxfId="2" priority="114">
      <formula>L30&gt;Y41</formula>
    </cfRule>
    <cfRule type="expression" dxfId="1" priority="116">
      <formula>L31&lt;G37:G39</formula>
    </cfRule>
    <cfRule type="expression" priority="113" stopIfTrue="1">
      <formula>J29=""</formula>
    </cfRule>
    <cfRule type="expression" dxfId="0" priority="115">
      <formula>L31&gt;K37:K39</formula>
    </cfRule>
  </conditionalFormatting>
  <pageMargins left="0.5" right="0.5" top="0.5" bottom="0.5" header="0.3" footer="0.3"/>
  <pageSetup orientation="portrait" r:id="rId1"/>
  <ignoredErrors>
    <ignoredError sqref="L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FF60-0C33-4F27-89E9-0F28625ECA77}">
  <dimension ref="A1:BK49"/>
  <sheetViews>
    <sheetView showGridLines="0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/>
    <col min="4" max="4" width="3.1640625" style="2" customWidth="1"/>
    <col min="5" max="5" width="3.33203125" style="2"/>
    <col min="6" max="6" width="3.1640625" style="2" customWidth="1"/>
    <col min="7" max="7" width="3.33203125" style="2"/>
    <col min="8" max="8" width="3.1640625" style="2" customWidth="1"/>
    <col min="9" max="9" width="3.33203125" style="2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63" ht="9" customHeight="1"/>
    <row r="3" spans="1:63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75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68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8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44883</v>
      </c>
      <c r="L14" s="63"/>
      <c r="M14" s="63"/>
      <c r="N14" s="63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6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1212.54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674.17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9.5848524852781942</v>
      </c>
      <c r="V19" s="42"/>
      <c r="W19" s="43"/>
      <c r="X19" s="2" t="s">
        <v>9</v>
      </c>
      <c r="Y19" s="41">
        <v>6461.82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6"/>
      <c r="U20" s="41">
        <v>14.57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74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U21" s="41">
        <v>36.61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9"/>
      <c r="J22" s="64"/>
      <c r="K22" s="65"/>
      <c r="L22" s="41" t="str">
        <f>IF(L20="","",6*J22)</f>
        <v/>
      </c>
      <c r="M22" s="42"/>
      <c r="N22" s="42"/>
      <c r="O22" s="43"/>
      <c r="P22" s="50" t="s">
        <v>7</v>
      </c>
      <c r="Q22" s="50"/>
      <c r="U22" s="41">
        <v>44.49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44</v>
      </c>
      <c r="B23" s="46"/>
      <c r="C23" s="46"/>
      <c r="D23" s="46"/>
      <c r="E23" s="46"/>
      <c r="F23" s="46"/>
      <c r="G23" s="46"/>
      <c r="H23" s="46"/>
      <c r="I23" s="49"/>
      <c r="J23" s="66">
        <v>13.2</v>
      </c>
      <c r="K23" s="67"/>
      <c r="P23" s="5"/>
      <c r="Q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C24" s="5"/>
      <c r="D24" s="3"/>
      <c r="F24" s="46" t="s">
        <v>47</v>
      </c>
      <c r="G24" s="46"/>
      <c r="H24" s="46"/>
      <c r="I24" s="46"/>
      <c r="J24" s="46"/>
      <c r="K24" s="49"/>
      <c r="L24" s="41" t="str">
        <f>IF(L20="","",SUM(L19:L22))</f>
        <v/>
      </c>
      <c r="M24" s="42"/>
      <c r="N24" s="42"/>
      <c r="O24" s="43"/>
      <c r="P24" s="50" t="s">
        <v>7</v>
      </c>
      <c r="Q24" s="50"/>
      <c r="Y24" s="41" t="str">
        <f>IF(L20="","",SUM(Y19:Y22))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C25" s="5"/>
      <c r="D25" s="3"/>
      <c r="F25" s="46" t="s">
        <v>46</v>
      </c>
      <c r="G25" s="46"/>
      <c r="H25" s="46"/>
      <c r="I25" s="46"/>
      <c r="J25" s="46"/>
      <c r="K25" s="49"/>
      <c r="L25" s="41" t="str">
        <f>IF(L20="","",Y24/L24)</f>
        <v/>
      </c>
      <c r="M25" s="42"/>
      <c r="N25" s="42"/>
      <c r="O25" s="43"/>
      <c r="P25" s="2" t="s">
        <v>9</v>
      </c>
      <c r="R25" s="13" t="s">
        <v>51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16</v>
      </c>
      <c r="G26" s="46"/>
      <c r="H26" s="46"/>
      <c r="I26" s="46"/>
      <c r="J26" s="46"/>
      <c r="K26" s="49"/>
      <c r="L26" s="41" t="str">
        <f>IF(L20="","",L18-L24)</f>
        <v/>
      </c>
      <c r="M26" s="42"/>
      <c r="N26" s="42"/>
      <c r="O26" s="43"/>
      <c r="P26" s="50" t="s">
        <v>7</v>
      </c>
      <c r="Q26" s="5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9"/>
      <c r="J27" s="64"/>
      <c r="K27" s="65"/>
      <c r="L27" s="41" t="str">
        <f>IF(J27="","",6*J27)</f>
        <v/>
      </c>
      <c r="M27" s="42"/>
      <c r="N27" s="42"/>
      <c r="O27" s="43"/>
      <c r="P27" s="50" t="s">
        <v>7</v>
      </c>
      <c r="Q27" s="50"/>
      <c r="U27" s="41">
        <v>44.49</v>
      </c>
      <c r="V27" s="42"/>
      <c r="W27" s="43"/>
      <c r="X27" s="2" t="s">
        <v>9</v>
      </c>
      <c r="Y27" s="41" t="str">
        <f>IF(J27="","",L27*U27)</f>
        <v/>
      </c>
      <c r="Z27" s="42"/>
      <c r="AA27" s="42"/>
      <c r="AB27" s="43"/>
      <c r="AC27" s="40" t="s">
        <v>10</v>
      </c>
      <c r="AD27" s="40"/>
    </row>
    <row r="28" spans="1:63" ht="17.25" customHeight="1">
      <c r="C28" s="5"/>
      <c r="F28" s="46" t="s">
        <v>49</v>
      </c>
      <c r="G28" s="46"/>
      <c r="H28" s="46"/>
      <c r="I28" s="46"/>
      <c r="J28" s="46"/>
      <c r="K28" s="49"/>
      <c r="L28" s="41" t="str">
        <f>IF(J27="","",SUM(L19:L21)+L27)</f>
        <v/>
      </c>
      <c r="M28" s="42"/>
      <c r="N28" s="42"/>
      <c r="O28" s="43"/>
      <c r="P28" s="50" t="s">
        <v>7</v>
      </c>
      <c r="Q28" s="50"/>
      <c r="Y28" s="41" t="str">
        <f>IF(J27="","",SUM(Y19:Y21)+Y27)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F29" s="46" t="s">
        <v>50</v>
      </c>
      <c r="G29" s="46"/>
      <c r="H29" s="46"/>
      <c r="I29" s="46"/>
      <c r="J29" s="46"/>
      <c r="K29" s="49"/>
      <c r="L29" s="41" t="str">
        <f>IF(J27="","",Y28/L28)</f>
        <v/>
      </c>
      <c r="M29" s="42"/>
      <c r="N29" s="42"/>
      <c r="O29" s="43"/>
      <c r="P29" s="2" t="s">
        <v>9</v>
      </c>
      <c r="R29" s="12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9" customHeight="1">
      <c r="T30" s="8"/>
      <c r="U30" s="8"/>
      <c r="V30" s="14"/>
      <c r="W30" s="14"/>
      <c r="X30" s="14"/>
      <c r="Y30" s="14"/>
      <c r="Z30" s="14"/>
      <c r="AA30" s="14"/>
      <c r="AB30" s="14"/>
      <c r="AC30" s="14"/>
      <c r="AD30" s="14"/>
    </row>
    <row r="31" spans="1:63" ht="17.25" customHeight="1">
      <c r="T31" s="8"/>
      <c r="U31" s="8"/>
      <c r="V31" s="14"/>
      <c r="W31" s="14"/>
      <c r="X31" s="14"/>
      <c r="Y31" s="14"/>
      <c r="Z31" s="14"/>
      <c r="AA31" s="14"/>
      <c r="AB31" s="14"/>
      <c r="AC31" s="14"/>
      <c r="AD31" s="14"/>
    </row>
    <row r="32" spans="1:63" ht="17.25" customHeight="1">
      <c r="C32" s="40" t="s">
        <v>26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63" ht="17.25" customHeight="1">
      <c r="C33" s="8"/>
      <c r="D33" s="8"/>
      <c r="G33" s="40" t="s">
        <v>24</v>
      </c>
      <c r="H33" s="40"/>
      <c r="I33" s="40"/>
      <c r="J33" s="40"/>
      <c r="K33" s="40" t="s">
        <v>25</v>
      </c>
      <c r="L33" s="40"/>
      <c r="M33" s="40"/>
      <c r="N33" s="40"/>
    </row>
    <row r="34" spans="1:63" ht="17.25" customHeight="1">
      <c r="B34" s="8"/>
      <c r="C34" s="40" t="s">
        <v>3</v>
      </c>
      <c r="D34" s="40"/>
      <c r="E34" s="40"/>
      <c r="F34" s="40"/>
      <c r="G34" s="40" t="s">
        <v>23</v>
      </c>
      <c r="H34" s="40"/>
      <c r="I34" s="40"/>
      <c r="J34" s="40"/>
      <c r="K34" s="40" t="s">
        <v>23</v>
      </c>
      <c r="L34" s="40"/>
      <c r="M34" s="40"/>
      <c r="N34" s="40"/>
    </row>
    <row r="35" spans="1:63" ht="17.25" customHeight="1">
      <c r="B35" s="6"/>
      <c r="C35" s="44">
        <v>700</v>
      </c>
      <c r="D35" s="44"/>
      <c r="E35" s="44"/>
      <c r="F35" s="44"/>
      <c r="G35" s="45">
        <v>10.5</v>
      </c>
      <c r="H35" s="45"/>
      <c r="I35" s="45"/>
      <c r="J35" s="45"/>
      <c r="K35" s="45">
        <v>14.69</v>
      </c>
      <c r="L35" s="45"/>
      <c r="M35" s="45"/>
      <c r="N35" s="45"/>
      <c r="Q35" s="6"/>
      <c r="R35" s="6"/>
      <c r="S35" s="6"/>
      <c r="T35" s="6"/>
      <c r="U35" s="7"/>
      <c r="V35" s="7"/>
      <c r="W35" s="7"/>
      <c r="X35" s="7"/>
      <c r="Y35" s="7"/>
      <c r="Z35" s="7"/>
      <c r="AA35" s="7"/>
      <c r="AB35" s="7"/>
    </row>
    <row r="36" spans="1:63" ht="17.25" customHeight="1">
      <c r="B36" s="6"/>
      <c r="C36" s="44">
        <v>1212</v>
      </c>
      <c r="D36" s="44"/>
      <c r="E36" s="44"/>
      <c r="F36" s="44"/>
      <c r="G36" s="45">
        <v>10.5</v>
      </c>
      <c r="H36" s="45"/>
      <c r="I36" s="45"/>
      <c r="J36" s="45"/>
      <c r="K36" s="45">
        <v>14.69</v>
      </c>
      <c r="L36" s="45"/>
      <c r="M36" s="45"/>
      <c r="N36" s="45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</row>
    <row r="37" spans="1:63" ht="17.25" customHeight="1">
      <c r="A37" s="7"/>
      <c r="B37" s="6"/>
      <c r="C37" s="44"/>
      <c r="D37" s="44"/>
      <c r="E37" s="44"/>
      <c r="F37" s="44"/>
      <c r="G37" s="45"/>
      <c r="H37" s="45"/>
      <c r="I37" s="45"/>
      <c r="J37" s="45"/>
      <c r="K37" s="45"/>
      <c r="L37" s="45"/>
      <c r="M37" s="45"/>
      <c r="N37" s="45"/>
      <c r="Q37" s="6"/>
      <c r="R37" s="6"/>
      <c r="S37" s="6"/>
      <c r="T37" s="6"/>
      <c r="U37" s="7"/>
      <c r="V37" s="7"/>
      <c r="W37" s="7"/>
      <c r="X37" s="7"/>
      <c r="Y37" s="7"/>
      <c r="Z37" s="7"/>
      <c r="AA37" s="7"/>
      <c r="AB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7.25" customHeight="1">
      <c r="B38" s="6"/>
      <c r="C38" s="7"/>
      <c r="D38" s="7"/>
    </row>
    <row r="39" spans="1:63" ht="17.25" customHeight="1">
      <c r="A39" s="35"/>
      <c r="B39" s="35"/>
      <c r="C39" s="35"/>
      <c r="D39" s="35"/>
      <c r="E39" s="35"/>
      <c r="F39" s="35"/>
      <c r="G39" s="35"/>
      <c r="H39" s="35"/>
      <c r="I39" s="7"/>
      <c r="J39" s="7"/>
      <c r="K39" s="7"/>
      <c r="L39" s="7"/>
      <c r="Y39" s="7"/>
      <c r="Z39" s="7"/>
      <c r="AA39" s="7"/>
      <c r="AB39" s="7"/>
    </row>
    <row r="40" spans="1:63" ht="17.25" customHeight="1">
      <c r="I40" s="7"/>
      <c r="J40" s="7"/>
      <c r="K40" s="7"/>
      <c r="L40" s="7"/>
      <c r="Y40" s="7"/>
      <c r="Z40" s="7"/>
      <c r="AA40" s="7"/>
      <c r="AB40" s="7"/>
    </row>
    <row r="43" spans="1:6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customFormat="1" ht="17.25" customHeight="1"/>
    <row r="46" spans="1:63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40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</sheetData>
  <sheetProtection algorithmName="SHA-512" hashValue="aQgPOkJqu65mY+gX7x/06bahK3e28pGHf72yp4p3emx4v5WDcrbGIzvGSoYL++E9QSusHRLwbWUDMNgjtqasYQ==" saltValue="u4ZeHkFU710mT581nn4YUg==" spinCount="100000" sheet="1" objects="1" scenarios="1" selectLockedCells="1"/>
  <mergeCells count="87">
    <mergeCell ref="L17:O17"/>
    <mergeCell ref="U17:W17"/>
    <mergeCell ref="Y17:AB17"/>
    <mergeCell ref="A1:Y1"/>
    <mergeCell ref="Z1:AD1"/>
    <mergeCell ref="P3:AD3"/>
    <mergeCell ref="R5:AD5"/>
    <mergeCell ref="R7:AD7"/>
    <mergeCell ref="R8:AD8"/>
    <mergeCell ref="R9:AD9"/>
    <mergeCell ref="A11:N12"/>
    <mergeCell ref="R11:AD11"/>
    <mergeCell ref="R13:AD13"/>
    <mergeCell ref="A14:J15"/>
    <mergeCell ref="K14:N15"/>
    <mergeCell ref="A18:K18"/>
    <mergeCell ref="L18:O18"/>
    <mergeCell ref="P18:Q18"/>
    <mergeCell ref="A19:K19"/>
    <mergeCell ref="L19:O19"/>
    <mergeCell ref="P19:Q19"/>
    <mergeCell ref="AC21:AD21"/>
    <mergeCell ref="U19:W19"/>
    <mergeCell ref="Y19:AB19"/>
    <mergeCell ref="AC19:AD19"/>
    <mergeCell ref="A20:K20"/>
    <mergeCell ref="L20:O20"/>
    <mergeCell ref="P20:Q20"/>
    <mergeCell ref="U20:W20"/>
    <mergeCell ref="Y20:AB20"/>
    <mergeCell ref="AC20:AD20"/>
    <mergeCell ref="A21:K21"/>
    <mergeCell ref="L21:O21"/>
    <mergeCell ref="P21:Q21"/>
    <mergeCell ref="U21:W21"/>
    <mergeCell ref="Y21:AB21"/>
    <mergeCell ref="AC22:AD22"/>
    <mergeCell ref="A23:I23"/>
    <mergeCell ref="J23:K23"/>
    <mergeCell ref="F24:K24"/>
    <mergeCell ref="L24:O24"/>
    <mergeCell ref="P24:Q24"/>
    <mergeCell ref="Y24:AB24"/>
    <mergeCell ref="AC24:AD24"/>
    <mergeCell ref="A22:I22"/>
    <mergeCell ref="J22:K22"/>
    <mergeCell ref="L22:O22"/>
    <mergeCell ref="P22:Q22"/>
    <mergeCell ref="U22:W22"/>
    <mergeCell ref="Y22:AB22"/>
    <mergeCell ref="F25:K25"/>
    <mergeCell ref="L25:O25"/>
    <mergeCell ref="F26:K26"/>
    <mergeCell ref="L26:O26"/>
    <mergeCell ref="P26:Q26"/>
    <mergeCell ref="Y27:AB27"/>
    <mergeCell ref="AC27:AD27"/>
    <mergeCell ref="F28:K28"/>
    <mergeCell ref="L28:O28"/>
    <mergeCell ref="P28:Q28"/>
    <mergeCell ref="Y28:AB28"/>
    <mergeCell ref="AC28:AD28"/>
    <mergeCell ref="A27:I27"/>
    <mergeCell ref="J27:K27"/>
    <mergeCell ref="L27:O27"/>
    <mergeCell ref="P27:Q27"/>
    <mergeCell ref="K33:N33"/>
    <mergeCell ref="C34:F34"/>
    <mergeCell ref="G34:J34"/>
    <mergeCell ref="K34:N34"/>
    <mergeCell ref="U27:W27"/>
    <mergeCell ref="A48:AD48"/>
    <mergeCell ref="A49:AD49"/>
    <mergeCell ref="A8:O9"/>
    <mergeCell ref="C37:F37"/>
    <mergeCell ref="G37:J37"/>
    <mergeCell ref="K37:N37"/>
    <mergeCell ref="C35:F35"/>
    <mergeCell ref="G35:J35"/>
    <mergeCell ref="K35:N35"/>
    <mergeCell ref="C36:F36"/>
    <mergeCell ref="G36:J36"/>
    <mergeCell ref="K36:N36"/>
    <mergeCell ref="F29:K29"/>
    <mergeCell ref="L29:O29"/>
    <mergeCell ref="C32:N32"/>
    <mergeCell ref="G33:J33"/>
  </mergeCells>
  <conditionalFormatting sqref="D26">
    <cfRule type="cellIs" dxfId="121" priority="7" operator="lessThan">
      <formula>0</formula>
    </cfRule>
  </conditionalFormatting>
  <conditionalFormatting sqref="L24">
    <cfRule type="expression" dxfId="120" priority="6">
      <formula>L24&gt;L18</formula>
    </cfRule>
    <cfRule type="expression" priority="5" stopIfTrue="1">
      <formula>L20=""</formula>
    </cfRule>
  </conditionalFormatting>
  <conditionalFormatting sqref="L25">
    <cfRule type="expression" priority="4" stopIfTrue="1">
      <formula>L20=""</formula>
    </cfRule>
  </conditionalFormatting>
  <conditionalFormatting sqref="L20:O20">
    <cfRule type="expression" priority="1" stopIfTrue="1">
      <formula>L20=""</formula>
    </cfRule>
    <cfRule type="expression" dxfId="119" priority="2">
      <formula>L20&lt;121.25</formula>
    </cfRule>
  </conditionalFormatting>
  <conditionalFormatting sqref="L21:O21">
    <cfRule type="expression" priority="3" stopIfTrue="1">
      <formula>L20=""</formula>
    </cfRule>
    <cfRule type="expression" dxfId="118" priority="15">
      <formula>L21&gt;22.05</formula>
    </cfRule>
  </conditionalFormatting>
  <conditionalFormatting sqref="L25:O25">
    <cfRule type="expression" dxfId="117" priority="13">
      <formula>L25&gt;K35:K36</formula>
    </cfRule>
    <cfRule type="expression" dxfId="116" priority="14">
      <formula>L25&lt;G35:G36</formula>
    </cfRule>
  </conditionalFormatting>
  <conditionalFormatting sqref="L29:O29">
    <cfRule type="expression" priority="8" stopIfTrue="1">
      <formula>J27=""</formula>
    </cfRule>
    <cfRule type="expression" dxfId="115" priority="10">
      <formula>L29&gt;K35:K36</formula>
    </cfRule>
    <cfRule type="expression" dxfId="114" priority="11">
      <formula>L29&lt;G35:G36</formula>
    </cfRule>
  </conditionalFormatting>
  <pageMargins left="0.7" right="0.7" top="0.75" bottom="0.75" header="0.3" footer="0.3"/>
  <pageSetup orientation="portrait" r:id="rId1"/>
  <ignoredErrors>
    <ignoredError sqref="L2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815-C930-42EE-AB29-2723BB2EB725}">
  <dimension ref="A1:BK49"/>
  <sheetViews>
    <sheetView showGridLines="0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/>
    <col min="4" max="4" width="3.1640625" style="2" customWidth="1"/>
    <col min="5" max="5" width="3.33203125" style="2"/>
    <col min="6" max="6" width="3.1640625" style="2" customWidth="1"/>
    <col min="7" max="7" width="3.33203125" style="2"/>
    <col min="8" max="8" width="3.1640625" style="2" customWidth="1"/>
    <col min="9" max="9" width="3.33203125" style="2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63" ht="9" customHeight="1"/>
    <row r="3" spans="1:63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73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44991</v>
      </c>
      <c r="L14" s="63"/>
      <c r="M14" s="63"/>
      <c r="N14" s="63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6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1212.54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787.71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11.116756166609539</v>
      </c>
      <c r="V19" s="42"/>
      <c r="W19" s="43"/>
      <c r="X19" s="2" t="s">
        <v>9</v>
      </c>
      <c r="Y19" s="41">
        <v>8756.7800000000007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6"/>
      <c r="U20" s="41">
        <v>14.57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74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U21" s="41">
        <v>45.67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9"/>
      <c r="J22" s="71"/>
      <c r="K22" s="72"/>
      <c r="L22" s="41" t="str">
        <f>IF(L20="","",6*J22)</f>
        <v/>
      </c>
      <c r="M22" s="42"/>
      <c r="N22" s="42"/>
      <c r="O22" s="43"/>
      <c r="P22" s="50" t="s">
        <v>7</v>
      </c>
      <c r="Q22" s="50"/>
      <c r="U22" s="41">
        <v>8.4600000000000009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44</v>
      </c>
      <c r="B23" s="46"/>
      <c r="C23" s="46"/>
      <c r="D23" s="46"/>
      <c r="E23" s="46"/>
      <c r="F23" s="46"/>
      <c r="G23" s="46"/>
      <c r="H23" s="46"/>
      <c r="I23" s="49"/>
      <c r="J23" s="69">
        <v>26.4</v>
      </c>
      <c r="K23" s="70"/>
      <c r="P23" s="5"/>
      <c r="Q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C24" s="5"/>
      <c r="D24" s="3"/>
      <c r="F24" s="46" t="s">
        <v>47</v>
      </c>
      <c r="G24" s="46"/>
      <c r="H24" s="46"/>
      <c r="I24" s="46"/>
      <c r="J24" s="46"/>
      <c r="K24" s="49"/>
      <c r="L24" s="41" t="str">
        <f>IF(L20="","",SUM(L19:L22))</f>
        <v/>
      </c>
      <c r="M24" s="42"/>
      <c r="N24" s="42"/>
      <c r="O24" s="43"/>
      <c r="P24" s="50" t="s">
        <v>7</v>
      </c>
      <c r="Q24" s="50"/>
      <c r="Y24" s="41" t="str">
        <f>IF(L20="","",SUM(Y19:Y22))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C25" s="5"/>
      <c r="D25" s="3"/>
      <c r="F25" s="46" t="s">
        <v>46</v>
      </c>
      <c r="G25" s="46"/>
      <c r="H25" s="46"/>
      <c r="I25" s="46"/>
      <c r="J25" s="46"/>
      <c r="K25" s="49"/>
      <c r="L25" s="41" t="str">
        <f>IF(L20="","",Y24/L24)</f>
        <v/>
      </c>
      <c r="M25" s="42"/>
      <c r="N25" s="42"/>
      <c r="O25" s="43"/>
      <c r="P25" s="2" t="s">
        <v>9</v>
      </c>
      <c r="R25" s="13" t="s">
        <v>51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16</v>
      </c>
      <c r="G26" s="46"/>
      <c r="H26" s="46"/>
      <c r="I26" s="46"/>
      <c r="J26" s="46"/>
      <c r="K26" s="49"/>
      <c r="L26" s="41" t="str">
        <f>IF(L20="","",L18-L24)</f>
        <v/>
      </c>
      <c r="M26" s="42"/>
      <c r="N26" s="42"/>
      <c r="O26" s="43"/>
      <c r="P26" s="50" t="s">
        <v>7</v>
      </c>
      <c r="Q26" s="5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9"/>
      <c r="J27" s="64"/>
      <c r="K27" s="65"/>
      <c r="L27" s="41" t="str">
        <f>IF(J27="","",6*J27)</f>
        <v/>
      </c>
      <c r="M27" s="42"/>
      <c r="N27" s="42"/>
      <c r="O27" s="43"/>
      <c r="P27" s="50" t="s">
        <v>7</v>
      </c>
      <c r="Q27" s="50"/>
      <c r="U27" s="41">
        <v>8.4600000000000009</v>
      </c>
      <c r="V27" s="42"/>
      <c r="W27" s="43"/>
      <c r="X27" s="2" t="s">
        <v>9</v>
      </c>
      <c r="Y27" s="41" t="str">
        <f>IF(J27="","",L27*U27)</f>
        <v/>
      </c>
      <c r="Z27" s="42"/>
      <c r="AA27" s="42"/>
      <c r="AB27" s="43"/>
      <c r="AC27" s="40" t="s">
        <v>10</v>
      </c>
      <c r="AD27" s="40"/>
    </row>
    <row r="28" spans="1:63" ht="17.25" customHeight="1">
      <c r="C28" s="5"/>
      <c r="F28" s="46" t="s">
        <v>49</v>
      </c>
      <c r="G28" s="46"/>
      <c r="H28" s="46"/>
      <c r="I28" s="46"/>
      <c r="J28" s="46"/>
      <c r="K28" s="49"/>
      <c r="L28" s="41" t="str">
        <f>IF(J27="","",SUM(L19:L21)+L27)</f>
        <v/>
      </c>
      <c r="M28" s="42"/>
      <c r="N28" s="42"/>
      <c r="O28" s="43"/>
      <c r="P28" s="50" t="s">
        <v>7</v>
      </c>
      <c r="Q28" s="50"/>
      <c r="Y28" s="41" t="str">
        <f>IF(J27="","",SUM(Y19:Y21)+Y27)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F29" s="46" t="s">
        <v>50</v>
      </c>
      <c r="G29" s="46"/>
      <c r="H29" s="46"/>
      <c r="I29" s="46"/>
      <c r="J29" s="46"/>
      <c r="K29" s="49"/>
      <c r="L29" s="41" t="str">
        <f>IF(J27="","",Y28/L28)</f>
        <v/>
      </c>
      <c r="M29" s="42"/>
      <c r="N29" s="42"/>
      <c r="O29" s="43"/>
      <c r="P29" s="2" t="s">
        <v>9</v>
      </c>
      <c r="R29" s="12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9" customHeight="1">
      <c r="T30" s="8"/>
      <c r="U30" s="8"/>
      <c r="V30" s="14"/>
      <c r="W30" s="14"/>
      <c r="X30" s="14"/>
      <c r="Y30" s="14"/>
      <c r="Z30" s="14"/>
      <c r="AA30" s="14"/>
      <c r="AB30" s="14"/>
      <c r="AC30" s="14"/>
      <c r="AD30" s="14"/>
    </row>
    <row r="31" spans="1:63" ht="17.25" customHeight="1">
      <c r="T31" s="8"/>
      <c r="U31" s="8"/>
      <c r="V31" s="14"/>
      <c r="W31" s="14"/>
      <c r="X31" s="14"/>
      <c r="Y31" s="14"/>
      <c r="Z31" s="14"/>
      <c r="AA31" s="14"/>
      <c r="AB31" s="14"/>
      <c r="AC31" s="14"/>
      <c r="AD31" s="14"/>
    </row>
    <row r="32" spans="1:63" ht="17.25" customHeight="1">
      <c r="C32" s="40" t="s">
        <v>26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63" ht="17.25" customHeight="1">
      <c r="C33" s="8"/>
      <c r="D33" s="8"/>
      <c r="G33" s="40" t="s">
        <v>24</v>
      </c>
      <c r="H33" s="40"/>
      <c r="I33" s="40"/>
      <c r="J33" s="40"/>
      <c r="K33" s="40" t="s">
        <v>25</v>
      </c>
      <c r="L33" s="40"/>
      <c r="M33" s="40"/>
      <c r="N33" s="40"/>
    </row>
    <row r="34" spans="1:63" ht="17.25" customHeight="1">
      <c r="B34" s="8"/>
      <c r="C34" s="40" t="s">
        <v>3</v>
      </c>
      <c r="D34" s="40"/>
      <c r="E34" s="40"/>
      <c r="F34" s="40"/>
      <c r="G34" s="40" t="s">
        <v>23</v>
      </c>
      <c r="H34" s="40"/>
      <c r="I34" s="40"/>
      <c r="J34" s="40"/>
      <c r="K34" s="40" t="s">
        <v>23</v>
      </c>
      <c r="L34" s="40"/>
      <c r="M34" s="40"/>
      <c r="N34" s="40"/>
    </row>
    <row r="35" spans="1:63" ht="17.25" customHeight="1">
      <c r="B35" s="6"/>
      <c r="C35" s="44">
        <v>800</v>
      </c>
      <c r="D35" s="44"/>
      <c r="E35" s="44"/>
      <c r="F35" s="44"/>
      <c r="G35" s="45">
        <v>10.5</v>
      </c>
      <c r="H35" s="45"/>
      <c r="I35" s="45"/>
      <c r="J35" s="45"/>
      <c r="K35" s="45">
        <v>14</v>
      </c>
      <c r="L35" s="45"/>
      <c r="M35" s="45"/>
      <c r="N35" s="45"/>
      <c r="Q35" s="6"/>
      <c r="R35" s="6"/>
      <c r="S35" s="6"/>
      <c r="T35" s="6"/>
      <c r="U35" s="7"/>
      <c r="V35" s="7"/>
      <c r="W35" s="7"/>
      <c r="X35" s="7"/>
      <c r="Y35" s="7"/>
      <c r="Z35" s="7"/>
      <c r="AA35" s="7"/>
      <c r="AB35" s="7"/>
    </row>
    <row r="36" spans="1:63" ht="17.25" customHeight="1">
      <c r="B36" s="6"/>
      <c r="C36" s="44">
        <v>1060</v>
      </c>
      <c r="D36" s="44"/>
      <c r="E36" s="44"/>
      <c r="F36" s="44"/>
      <c r="G36" s="45">
        <v>10.5</v>
      </c>
      <c r="H36" s="45"/>
      <c r="I36" s="45"/>
      <c r="J36" s="45"/>
      <c r="K36" s="45">
        <v>14</v>
      </c>
      <c r="L36" s="45"/>
      <c r="M36" s="45"/>
      <c r="N36" s="45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</row>
    <row r="37" spans="1:63" ht="17.25" customHeight="1">
      <c r="A37" s="7"/>
      <c r="B37" s="6"/>
      <c r="C37" s="44">
        <v>1212</v>
      </c>
      <c r="D37" s="44"/>
      <c r="E37" s="44"/>
      <c r="F37" s="44"/>
      <c r="G37" s="45">
        <v>11</v>
      </c>
      <c r="H37" s="45"/>
      <c r="I37" s="45"/>
      <c r="J37" s="45"/>
      <c r="K37" s="45">
        <v>14</v>
      </c>
      <c r="L37" s="45"/>
      <c r="M37" s="45"/>
      <c r="N37" s="45"/>
      <c r="Q37" s="6"/>
      <c r="R37" s="6"/>
      <c r="S37" s="6"/>
      <c r="T37" s="6"/>
      <c r="U37" s="7"/>
      <c r="V37" s="7"/>
      <c r="W37" s="7"/>
      <c r="X37" s="7"/>
      <c r="Y37" s="7"/>
      <c r="Z37" s="7"/>
      <c r="AA37" s="7"/>
      <c r="AB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7.25" customHeight="1">
      <c r="B38" s="6"/>
      <c r="C38" s="7"/>
      <c r="D38" s="7"/>
    </row>
    <row r="39" spans="1:63" ht="17.25" customHeight="1">
      <c r="A39" s="48" t="s">
        <v>52</v>
      </c>
      <c r="B39" s="48"/>
      <c r="C39" s="48"/>
      <c r="D39" s="48"/>
      <c r="E39" s="48"/>
      <c r="F39" s="48"/>
      <c r="G39" s="48"/>
      <c r="H39" s="48"/>
      <c r="I39" s="47" t="e">
        <f>(304*L25)-2132</f>
        <v>#VALUE!</v>
      </c>
      <c r="J39" s="47"/>
      <c r="K39" s="47"/>
      <c r="L39" s="47"/>
      <c r="M39" s="40" t="s">
        <v>7</v>
      </c>
      <c r="N39" s="40"/>
      <c r="P39" s="46" t="s">
        <v>53</v>
      </c>
      <c r="Q39" s="46"/>
      <c r="R39" s="46"/>
      <c r="S39" s="46"/>
      <c r="T39" s="46"/>
      <c r="U39" s="46"/>
      <c r="V39" s="46"/>
      <c r="W39" s="46"/>
      <c r="X39" s="46"/>
      <c r="Y39" s="47" t="str">
        <f>IF(J27="","",(304*L29)-2132)</f>
        <v/>
      </c>
      <c r="Z39" s="47"/>
      <c r="AA39" s="47"/>
      <c r="AB39" s="47"/>
    </row>
    <row r="40" spans="1:63" ht="17.25" customHeight="1">
      <c r="A40" s="46" t="s">
        <v>54</v>
      </c>
      <c r="B40" s="46"/>
      <c r="C40" s="46"/>
      <c r="D40" s="46"/>
      <c r="E40" s="46"/>
      <c r="F40" s="46"/>
      <c r="G40" s="46"/>
      <c r="H40" s="46"/>
      <c r="I40" s="47" t="e">
        <f>IF(L24&gt;I39,L24,I39)</f>
        <v>#VALUE!</v>
      </c>
      <c r="J40" s="47"/>
      <c r="K40" s="47"/>
      <c r="L40" s="47"/>
      <c r="P40" s="46" t="s">
        <v>54</v>
      </c>
      <c r="Q40" s="46"/>
      <c r="R40" s="46"/>
      <c r="S40" s="46"/>
      <c r="T40" s="46"/>
      <c r="U40" s="46"/>
      <c r="V40" s="46"/>
      <c r="W40" s="46"/>
      <c r="X40" s="46"/>
      <c r="Y40" s="47" t="str">
        <f>IF(L28&gt;Y39,L28,Y39)</f>
        <v/>
      </c>
      <c r="Z40" s="47"/>
      <c r="AA40" s="47"/>
      <c r="AB40" s="47"/>
    </row>
    <row r="43" spans="1:6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customFormat="1" ht="17.25" customHeight="1"/>
    <row r="46" spans="1:63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40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</sheetData>
  <sheetProtection algorithmName="SHA-512" hashValue="v61oCHwwDf/04vBDcdMg7vEgI4K7jGJYm/k8/zEyeNgcFcUP5uNRz5CSXMrYU57jNGYYCQHe1cpj6WWUxpbtgA==" saltValue="YSJ+pqdiGhUQFR2dyd0rqw==" spinCount="100000" sheet="1" objects="1" scenarios="1" selectLockedCells="1"/>
  <mergeCells count="96">
    <mergeCell ref="A48:AD48"/>
    <mergeCell ref="A49:AD49"/>
    <mergeCell ref="P39:X39"/>
    <mergeCell ref="Y39:AB39"/>
    <mergeCell ref="A40:H40"/>
    <mergeCell ref="I40:L40"/>
    <mergeCell ref="P40:X40"/>
    <mergeCell ref="Y40:AB40"/>
    <mergeCell ref="C37:F37"/>
    <mergeCell ref="G37:J37"/>
    <mergeCell ref="K37:N37"/>
    <mergeCell ref="A39:H39"/>
    <mergeCell ref="I39:L39"/>
    <mergeCell ref="M39:N39"/>
    <mergeCell ref="C35:F35"/>
    <mergeCell ref="G35:J35"/>
    <mergeCell ref="K35:N35"/>
    <mergeCell ref="C36:F36"/>
    <mergeCell ref="G36:J36"/>
    <mergeCell ref="K36:N36"/>
    <mergeCell ref="C34:F34"/>
    <mergeCell ref="G34:J34"/>
    <mergeCell ref="K34:N34"/>
    <mergeCell ref="U27:W27"/>
    <mergeCell ref="Y27:AB27"/>
    <mergeCell ref="F29:K29"/>
    <mergeCell ref="L29:O29"/>
    <mergeCell ref="C32:N32"/>
    <mergeCell ref="G33:J33"/>
    <mergeCell ref="K33:N33"/>
    <mergeCell ref="AC27:AD27"/>
    <mergeCell ref="F28:K28"/>
    <mergeCell ref="L28:O28"/>
    <mergeCell ref="P28:Q28"/>
    <mergeCell ref="Y28:AB28"/>
    <mergeCell ref="AC28:AD28"/>
    <mergeCell ref="A27:I27"/>
    <mergeCell ref="J27:K27"/>
    <mergeCell ref="L27:O27"/>
    <mergeCell ref="P27:Q27"/>
    <mergeCell ref="F25:K25"/>
    <mergeCell ref="L25:O25"/>
    <mergeCell ref="F26:K26"/>
    <mergeCell ref="L26:O26"/>
    <mergeCell ref="P26:Q26"/>
    <mergeCell ref="AC22:AD22"/>
    <mergeCell ref="A23:I23"/>
    <mergeCell ref="J23:K23"/>
    <mergeCell ref="F24:K24"/>
    <mergeCell ref="L24:O24"/>
    <mergeCell ref="P24:Q24"/>
    <mergeCell ref="Y24:AB24"/>
    <mergeCell ref="AC24:AD24"/>
    <mergeCell ref="A22:I22"/>
    <mergeCell ref="J22:K22"/>
    <mergeCell ref="L22:O22"/>
    <mergeCell ref="P22:Q22"/>
    <mergeCell ref="U22:W22"/>
    <mergeCell ref="Y22:AB22"/>
    <mergeCell ref="AC21:AD21"/>
    <mergeCell ref="U19:W19"/>
    <mergeCell ref="Y19:AB19"/>
    <mergeCell ref="AC19:AD19"/>
    <mergeCell ref="A20:K20"/>
    <mergeCell ref="L20:O20"/>
    <mergeCell ref="P20:Q20"/>
    <mergeCell ref="U20:W20"/>
    <mergeCell ref="Y20:AB20"/>
    <mergeCell ref="AC20:AD20"/>
    <mergeCell ref="A21:K21"/>
    <mergeCell ref="L21:O21"/>
    <mergeCell ref="P21:Q21"/>
    <mergeCell ref="U21:W21"/>
    <mergeCell ref="Y21:AB21"/>
    <mergeCell ref="A18:K18"/>
    <mergeCell ref="L18:O18"/>
    <mergeCell ref="P18:Q18"/>
    <mergeCell ref="A19:K19"/>
    <mergeCell ref="L19:O19"/>
    <mergeCell ref="P19:Q19"/>
    <mergeCell ref="L17:O17"/>
    <mergeCell ref="U17:W17"/>
    <mergeCell ref="Y17:AB17"/>
    <mergeCell ref="A1:Y1"/>
    <mergeCell ref="Z1:AD1"/>
    <mergeCell ref="P3:AD3"/>
    <mergeCell ref="R5:AD5"/>
    <mergeCell ref="R7:AD7"/>
    <mergeCell ref="A8:N9"/>
    <mergeCell ref="R8:AD8"/>
    <mergeCell ref="R9:AD9"/>
    <mergeCell ref="A11:N12"/>
    <mergeCell ref="R11:AD11"/>
    <mergeCell ref="R13:AD13"/>
    <mergeCell ref="A14:J15"/>
    <mergeCell ref="K14:N15"/>
  </mergeCells>
  <conditionalFormatting sqref="D26">
    <cfRule type="cellIs" dxfId="113" priority="11" operator="lessThan">
      <formula>0</formula>
    </cfRule>
  </conditionalFormatting>
  <conditionalFormatting sqref="L24">
    <cfRule type="expression" priority="5" stopIfTrue="1">
      <formula>L20=""</formula>
    </cfRule>
    <cfRule type="expression" dxfId="112" priority="6">
      <formula>L24&gt;L18</formula>
    </cfRule>
  </conditionalFormatting>
  <conditionalFormatting sqref="L25">
    <cfRule type="expression" priority="4" stopIfTrue="1">
      <formula>L20=""</formula>
    </cfRule>
  </conditionalFormatting>
  <conditionalFormatting sqref="L20:O20">
    <cfRule type="expression" priority="1" stopIfTrue="1">
      <formula>L20=""</formula>
    </cfRule>
    <cfRule type="expression" dxfId="111" priority="3">
      <formula>L20&lt;119.05</formula>
    </cfRule>
  </conditionalFormatting>
  <conditionalFormatting sqref="L21:O21">
    <cfRule type="expression" priority="2" stopIfTrue="1">
      <formula>L20=""</formula>
    </cfRule>
    <cfRule type="expression" dxfId="110" priority="137">
      <formula>L21&gt;55.12</formula>
    </cfRule>
  </conditionalFormatting>
  <conditionalFormatting sqref="L25:O25">
    <cfRule type="expression" dxfId="109" priority="16">
      <formula>L24&gt;I39</formula>
    </cfRule>
    <cfRule type="expression" dxfId="108" priority="17">
      <formula>L25&gt;K35:K37</formula>
    </cfRule>
    <cfRule type="expression" dxfId="107" priority="18">
      <formula>L25&lt;G35:G37</formula>
    </cfRule>
  </conditionalFormatting>
  <conditionalFormatting sqref="L29:O29">
    <cfRule type="expression" dxfId="106" priority="14">
      <formula>L29&gt;K35:K37</formula>
    </cfRule>
    <cfRule type="expression" dxfId="105" priority="15">
      <formula>L29&lt;G35:G37</formula>
    </cfRule>
    <cfRule type="expression" dxfId="104" priority="13">
      <formula>L28&gt;Y39</formula>
    </cfRule>
    <cfRule type="expression" priority="12" stopIfTrue="1">
      <formula>J27=""</formula>
    </cfRule>
  </conditionalFormatting>
  <pageMargins left="0.7" right="0.7" top="0.75" bottom="0.75" header="0.3" footer="0.3"/>
  <pageSetup orientation="portrait" r:id="rId1"/>
  <ignoredErrors>
    <ignoredError sqref="L2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50"/>
  <sheetViews>
    <sheetView showGridLines="0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63" ht="9" customHeight="1"/>
    <row r="3" spans="1:63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20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43938</v>
      </c>
      <c r="L14" s="63"/>
      <c r="M14" s="63"/>
      <c r="N14" s="63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78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1770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1209.3599999999999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9.7266322683072044</v>
      </c>
      <c r="V19" s="42"/>
      <c r="W19" s="43"/>
      <c r="X19" s="2" t="s">
        <v>9</v>
      </c>
      <c r="Y19" s="41">
        <v>11763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6"/>
      <c r="U20" s="41">
        <v>5.63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U21" s="41">
        <v>32.44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9"/>
      <c r="J22" s="64"/>
      <c r="K22" s="65"/>
      <c r="L22" s="41" t="str">
        <f>IF(J22="","",6*J22)</f>
        <v/>
      </c>
      <c r="M22" s="42"/>
      <c r="N22" s="42"/>
      <c r="O22" s="43"/>
      <c r="P22" s="50" t="s">
        <v>7</v>
      </c>
      <c r="Q22" s="50"/>
      <c r="U22" s="41">
        <v>32.44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44</v>
      </c>
      <c r="B23" s="46"/>
      <c r="C23" s="46"/>
      <c r="D23" s="46"/>
      <c r="E23" s="46"/>
      <c r="F23" s="46"/>
      <c r="G23" s="46"/>
      <c r="H23" s="46"/>
      <c r="I23" s="49"/>
      <c r="J23" s="66">
        <v>24</v>
      </c>
      <c r="K23" s="67"/>
      <c r="P23" s="5"/>
      <c r="Q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C24" s="5"/>
      <c r="D24" s="3"/>
      <c r="F24" s="46" t="s">
        <v>47</v>
      </c>
      <c r="G24" s="46"/>
      <c r="H24" s="46"/>
      <c r="I24" s="46"/>
      <c r="J24" s="46"/>
      <c r="K24" s="49"/>
      <c r="L24" s="41" t="str">
        <f>IF(L20="","",SUM(L19:L22))</f>
        <v/>
      </c>
      <c r="M24" s="42"/>
      <c r="N24" s="42"/>
      <c r="O24" s="43"/>
      <c r="P24" s="50" t="s">
        <v>7</v>
      </c>
      <c r="Q24" s="50"/>
      <c r="Y24" s="41" t="str">
        <f>IF(L20="","",SUM(Y19:Y22))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C25" s="5"/>
      <c r="D25" s="3"/>
      <c r="F25" s="46" t="s">
        <v>46</v>
      </c>
      <c r="G25" s="46"/>
      <c r="H25" s="46"/>
      <c r="I25" s="46"/>
      <c r="J25" s="46"/>
      <c r="K25" s="49"/>
      <c r="L25" s="41" t="str">
        <f>IF(L20="","",Y24/L24)</f>
        <v/>
      </c>
      <c r="M25" s="42"/>
      <c r="N25" s="42"/>
      <c r="O25" s="43"/>
      <c r="P25" s="2" t="s">
        <v>9</v>
      </c>
      <c r="R25" s="13" t="s">
        <v>51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16</v>
      </c>
      <c r="G26" s="46"/>
      <c r="H26" s="46"/>
      <c r="I26" s="46"/>
      <c r="J26" s="46"/>
      <c r="K26" s="49"/>
      <c r="L26" s="41" t="str">
        <f>IF(L20="","",L18-L24)</f>
        <v/>
      </c>
      <c r="M26" s="42"/>
      <c r="N26" s="42"/>
      <c r="O26" s="43"/>
      <c r="P26" s="50" t="s">
        <v>7</v>
      </c>
      <c r="Q26" s="5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9"/>
      <c r="J27" s="64"/>
      <c r="K27" s="65"/>
      <c r="L27" s="41" t="str">
        <f>IF(J27="","",6*J27)</f>
        <v/>
      </c>
      <c r="M27" s="42"/>
      <c r="N27" s="42"/>
      <c r="O27" s="43"/>
      <c r="P27" s="50" t="s">
        <v>7</v>
      </c>
      <c r="Q27" s="50"/>
      <c r="U27" s="41">
        <v>32.44</v>
      </c>
      <c r="V27" s="42"/>
      <c r="W27" s="43"/>
      <c r="X27" s="2" t="s">
        <v>9</v>
      </c>
      <c r="Y27" s="41" t="str">
        <f>IF(J27="","",L27*U27)</f>
        <v/>
      </c>
      <c r="Z27" s="42"/>
      <c r="AA27" s="42"/>
      <c r="AB27" s="43"/>
      <c r="AC27" s="40" t="s">
        <v>10</v>
      </c>
      <c r="AD27" s="40"/>
    </row>
    <row r="28" spans="1:63" ht="17.25" customHeight="1">
      <c r="C28" s="5"/>
      <c r="F28" s="46" t="s">
        <v>49</v>
      </c>
      <c r="G28" s="46"/>
      <c r="H28" s="46"/>
      <c r="I28" s="46"/>
      <c r="J28" s="46"/>
      <c r="K28" s="49"/>
      <c r="L28" s="41" t="str">
        <f>IF(J27="","",SUM(L19:L21)+L27)</f>
        <v/>
      </c>
      <c r="M28" s="42"/>
      <c r="N28" s="42"/>
      <c r="O28" s="43"/>
      <c r="P28" s="50" t="s">
        <v>7</v>
      </c>
      <c r="Q28" s="50"/>
      <c r="Y28" s="41" t="str">
        <f>IF(J27="","",SUM(Y16:Y21)+Y27)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F29" s="46" t="s">
        <v>50</v>
      </c>
      <c r="G29" s="46"/>
      <c r="H29" s="46"/>
      <c r="I29" s="46"/>
      <c r="J29" s="46"/>
      <c r="K29" s="49"/>
      <c r="L29" s="41" t="str">
        <f>IF(J27="","",Y28/L28)</f>
        <v/>
      </c>
      <c r="M29" s="42"/>
      <c r="N29" s="42"/>
      <c r="O29" s="43"/>
      <c r="P29" s="2" t="s">
        <v>9</v>
      </c>
      <c r="R29" s="12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2" spans="1:63" ht="17.25" customHeight="1">
      <c r="C32" s="8"/>
      <c r="D32" s="8"/>
      <c r="G32" s="40" t="s">
        <v>24</v>
      </c>
      <c r="H32" s="40"/>
      <c r="I32" s="40"/>
      <c r="J32" s="40"/>
      <c r="K32" s="40" t="s">
        <v>25</v>
      </c>
      <c r="L32" s="40"/>
      <c r="M32" s="40"/>
      <c r="N32" s="40"/>
    </row>
    <row r="33" spans="1:63" ht="17.25" customHeight="1">
      <c r="B33" s="8"/>
      <c r="C33" s="40" t="s">
        <v>3</v>
      </c>
      <c r="D33" s="40"/>
      <c r="E33" s="40"/>
      <c r="F33" s="40"/>
      <c r="G33" s="40" t="s">
        <v>23</v>
      </c>
      <c r="H33" s="40"/>
      <c r="I33" s="40"/>
      <c r="J33" s="40"/>
      <c r="K33" s="40" t="s">
        <v>23</v>
      </c>
      <c r="L33" s="40"/>
      <c r="M33" s="40"/>
      <c r="N33" s="40"/>
    </row>
    <row r="34" spans="1:63" ht="17.25" customHeight="1">
      <c r="B34" s="6"/>
      <c r="C34" s="44">
        <v>1200</v>
      </c>
      <c r="D34" s="44"/>
      <c r="E34" s="44"/>
      <c r="F34" s="44"/>
      <c r="G34" s="45">
        <v>7.95</v>
      </c>
      <c r="H34" s="45"/>
      <c r="I34" s="45"/>
      <c r="J34" s="45"/>
      <c r="K34" s="45">
        <v>12.48</v>
      </c>
      <c r="L34" s="45"/>
      <c r="M34" s="45"/>
      <c r="N34" s="45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</row>
    <row r="35" spans="1:63" ht="17.25" customHeight="1">
      <c r="B35" s="6"/>
      <c r="C35" s="44">
        <v>1653</v>
      </c>
      <c r="D35" s="44"/>
      <c r="E35" s="44"/>
      <c r="F35" s="44"/>
      <c r="G35" s="45">
        <v>7.95</v>
      </c>
      <c r="H35" s="45"/>
      <c r="I35" s="45"/>
      <c r="J35" s="45"/>
      <c r="K35" s="45">
        <v>12.48</v>
      </c>
      <c r="L35" s="45"/>
      <c r="M35" s="45"/>
      <c r="N35" s="45"/>
      <c r="Q35" s="6"/>
      <c r="R35" s="6"/>
      <c r="S35" s="6"/>
      <c r="T35" s="6"/>
      <c r="U35" s="7"/>
      <c r="V35" s="7"/>
      <c r="W35" s="7"/>
      <c r="X35" s="7"/>
      <c r="Y35" s="7"/>
      <c r="Z35" s="7"/>
      <c r="AA35" s="7"/>
      <c r="AB35" s="7"/>
    </row>
    <row r="36" spans="1:63" ht="17.25" customHeight="1">
      <c r="A36" s="7"/>
      <c r="B36" s="6"/>
      <c r="C36" s="44">
        <v>1764</v>
      </c>
      <c r="D36" s="44"/>
      <c r="E36" s="44"/>
      <c r="F36" s="44"/>
      <c r="G36" s="40">
        <v>8.07</v>
      </c>
      <c r="H36" s="40"/>
      <c r="I36" s="40"/>
      <c r="J36" s="40"/>
      <c r="K36" s="40">
        <v>12.16</v>
      </c>
      <c r="L36" s="40"/>
      <c r="M36" s="40"/>
      <c r="N36" s="40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7.25" customHeight="1">
      <c r="B37" s="6"/>
      <c r="C37" s="6"/>
      <c r="D37" s="6"/>
      <c r="E37" s="6"/>
      <c r="F37" s="6"/>
    </row>
    <row r="38" spans="1:63" ht="17.25" customHeight="1">
      <c r="A38" s="48" t="s">
        <v>56</v>
      </c>
      <c r="B38" s="48"/>
      <c r="C38" s="48"/>
      <c r="D38" s="48"/>
      <c r="E38" s="48"/>
      <c r="F38" s="48"/>
      <c r="G38" s="48"/>
      <c r="H38" s="48"/>
      <c r="I38" s="47" t="e">
        <f>(925*L25)-5700.75</f>
        <v>#VALUE!</v>
      </c>
      <c r="J38" s="47"/>
      <c r="K38" s="47"/>
      <c r="L38" s="47"/>
      <c r="M38" s="40" t="s">
        <v>7</v>
      </c>
      <c r="N38" s="40"/>
      <c r="P38" s="46" t="s">
        <v>58</v>
      </c>
      <c r="Q38" s="46"/>
      <c r="R38" s="46"/>
      <c r="S38" s="46"/>
      <c r="T38" s="46"/>
      <c r="U38" s="46"/>
      <c r="V38" s="46"/>
      <c r="W38" s="46"/>
      <c r="X38" s="46"/>
      <c r="Y38" s="47" t="str">
        <f>IF(J27="","",(925*L29)-5700.75)</f>
        <v/>
      </c>
      <c r="Z38" s="47"/>
      <c r="AA38" s="47"/>
      <c r="AB38" s="47"/>
    </row>
    <row r="39" spans="1:63" ht="17.25" customHeight="1">
      <c r="A39" s="46" t="s">
        <v>54</v>
      </c>
      <c r="B39" s="46"/>
      <c r="C39" s="46"/>
      <c r="D39" s="46"/>
      <c r="E39" s="46"/>
      <c r="F39" s="46"/>
      <c r="G39" s="46"/>
      <c r="H39" s="46"/>
      <c r="I39" s="47" t="e">
        <f>IF(L24&gt;I38,L24,I38)</f>
        <v>#VALUE!</v>
      </c>
      <c r="J39" s="47"/>
      <c r="K39" s="47"/>
      <c r="L39" s="47"/>
      <c r="P39" s="46" t="s">
        <v>54</v>
      </c>
      <c r="Q39" s="46"/>
      <c r="R39" s="46"/>
      <c r="S39" s="46"/>
      <c r="T39" s="46"/>
      <c r="U39" s="46"/>
      <c r="V39" s="46"/>
      <c r="W39" s="46"/>
      <c r="X39" s="46"/>
      <c r="Y39" s="47" t="str">
        <f>IF(L28&gt;Y38,L28,Y38)</f>
        <v/>
      </c>
      <c r="Z39" s="47"/>
      <c r="AA39" s="47"/>
      <c r="AB39" s="47"/>
    </row>
    <row r="40" spans="1:63" ht="17.25" customHeight="1">
      <c r="A40" s="48" t="s">
        <v>57</v>
      </c>
      <c r="B40" s="48"/>
      <c r="C40" s="48"/>
      <c r="D40" s="48"/>
      <c r="E40" s="48"/>
      <c r="F40" s="48"/>
      <c r="G40" s="48"/>
      <c r="H40" s="48"/>
      <c r="I40" s="47" t="e">
        <f>(346.875*L25)-2565</f>
        <v>#VALUE!</v>
      </c>
      <c r="J40" s="47"/>
      <c r="K40" s="47"/>
      <c r="L40" s="47"/>
      <c r="M40" s="40" t="s">
        <v>7</v>
      </c>
      <c r="N40" s="40"/>
      <c r="P40" s="46" t="s">
        <v>59</v>
      </c>
      <c r="Q40" s="46"/>
      <c r="R40" s="46"/>
      <c r="S40" s="46"/>
      <c r="T40" s="46"/>
      <c r="U40" s="46"/>
      <c r="V40" s="46"/>
      <c r="W40" s="46"/>
      <c r="X40" s="46"/>
      <c r="Y40" s="47" t="str">
        <f>IF(J27="","",(346.875*L29)-2565)</f>
        <v/>
      </c>
      <c r="Z40" s="47"/>
      <c r="AA40" s="47"/>
      <c r="AB40" s="47"/>
    </row>
    <row r="41" spans="1:63" ht="17.25" customHeight="1">
      <c r="A41" s="46" t="s">
        <v>54</v>
      </c>
      <c r="B41" s="46"/>
      <c r="C41" s="46"/>
      <c r="D41" s="46"/>
      <c r="E41" s="46"/>
      <c r="F41" s="46"/>
      <c r="G41" s="46"/>
      <c r="H41" s="46"/>
      <c r="I41" s="47" t="e">
        <f>IF(L24&gt;I40,L24,I40)</f>
        <v>#VALUE!</v>
      </c>
      <c r="J41" s="47"/>
      <c r="K41" s="47"/>
      <c r="L41" s="47"/>
      <c r="P41" s="46" t="s">
        <v>54</v>
      </c>
      <c r="Q41" s="46"/>
      <c r="R41" s="46"/>
      <c r="S41" s="46"/>
      <c r="T41" s="46"/>
      <c r="U41" s="46"/>
      <c r="V41" s="46"/>
      <c r="W41" s="46"/>
      <c r="X41" s="46"/>
      <c r="Y41" s="47" t="str">
        <f>IF(L29&gt;Y40,L29,Y40)</f>
        <v/>
      </c>
      <c r="Z41" s="47"/>
      <c r="AA41" s="47"/>
      <c r="AB41" s="47"/>
    </row>
    <row r="42" spans="1:63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42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55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algorithmName="SHA-512" hashValue="8m3i9ZeQmmBS8W8/kEOI/3JuwuteEE0rj1J7M8fO7rM7SGL2edzpPaq/TbWDOyCV243nIkTokmzSCTf4BMzmfA==" saltValue="shSH8OnIMcbySpFZ59Wj+Q==" spinCount="100000" sheet="1" objects="1" scenarios="1" selectLockedCells="1"/>
  <mergeCells count="104">
    <mergeCell ref="A8:N9"/>
    <mergeCell ref="A11:N12"/>
    <mergeCell ref="A14:J15"/>
    <mergeCell ref="K14:N15"/>
    <mergeCell ref="A49:AD49"/>
    <mergeCell ref="C36:F36"/>
    <mergeCell ref="G36:J36"/>
    <mergeCell ref="K36:N36"/>
    <mergeCell ref="C35:F35"/>
    <mergeCell ref="G35:J35"/>
    <mergeCell ref="K35:N35"/>
    <mergeCell ref="A39:H39"/>
    <mergeCell ref="I39:L39"/>
    <mergeCell ref="P39:X39"/>
    <mergeCell ref="Y39:AB39"/>
    <mergeCell ref="A40:H40"/>
    <mergeCell ref="I40:L40"/>
    <mergeCell ref="A41:H41"/>
    <mergeCell ref="I41:L41"/>
    <mergeCell ref="P41:X41"/>
    <mergeCell ref="P26:Q26"/>
    <mergeCell ref="C33:F33"/>
    <mergeCell ref="G33:J33"/>
    <mergeCell ref="K33:N33"/>
    <mergeCell ref="Y22:AB22"/>
    <mergeCell ref="L28:O28"/>
    <mergeCell ref="F25:K25"/>
    <mergeCell ref="L25:O25"/>
    <mergeCell ref="F26:K26"/>
    <mergeCell ref="L26:O26"/>
    <mergeCell ref="AC22:AD22"/>
    <mergeCell ref="F24:K24"/>
    <mergeCell ref="L24:O24"/>
    <mergeCell ref="P24:Q24"/>
    <mergeCell ref="Y24:AB24"/>
    <mergeCell ref="AC24:AD24"/>
    <mergeCell ref="A22:I22"/>
    <mergeCell ref="J22:K22"/>
    <mergeCell ref="L22:O22"/>
    <mergeCell ref="P22:Q22"/>
    <mergeCell ref="U22:W22"/>
    <mergeCell ref="L18:O18"/>
    <mergeCell ref="P18:Q18"/>
    <mergeCell ref="AC21:AD21"/>
    <mergeCell ref="AC19:AD19"/>
    <mergeCell ref="A20:K20"/>
    <mergeCell ref="L20:O20"/>
    <mergeCell ref="P20:Q20"/>
    <mergeCell ref="U20:W20"/>
    <mergeCell ref="Y20:AB20"/>
    <mergeCell ref="AC20:AD20"/>
    <mergeCell ref="A19:K19"/>
    <mergeCell ref="L19:O19"/>
    <mergeCell ref="P19:Q19"/>
    <mergeCell ref="U19:W19"/>
    <mergeCell ref="Y19:AB19"/>
    <mergeCell ref="I38:L38"/>
    <mergeCell ref="M38:N38"/>
    <mergeCell ref="P38:X38"/>
    <mergeCell ref="Y38:AB38"/>
    <mergeCell ref="C34:F34"/>
    <mergeCell ref="G34:J34"/>
    <mergeCell ref="Z1:AD1"/>
    <mergeCell ref="A1:Y1"/>
    <mergeCell ref="L17:O17"/>
    <mergeCell ref="U17:W17"/>
    <mergeCell ref="Y17:AB17"/>
    <mergeCell ref="P3:AD3"/>
    <mergeCell ref="R5:AD5"/>
    <mergeCell ref="R7:AD7"/>
    <mergeCell ref="R8:AD8"/>
    <mergeCell ref="R9:AD9"/>
    <mergeCell ref="R11:AD11"/>
    <mergeCell ref="R13:AD13"/>
    <mergeCell ref="A21:K21"/>
    <mergeCell ref="L21:O21"/>
    <mergeCell ref="P21:Q21"/>
    <mergeCell ref="U21:W21"/>
    <mergeCell ref="Y21:AB21"/>
    <mergeCell ref="A18:K18"/>
    <mergeCell ref="K34:N34"/>
    <mergeCell ref="G32:J32"/>
    <mergeCell ref="K32:N32"/>
    <mergeCell ref="M40:N40"/>
    <mergeCell ref="P40:X40"/>
    <mergeCell ref="Y40:AB40"/>
    <mergeCell ref="A50:AD50"/>
    <mergeCell ref="A23:I23"/>
    <mergeCell ref="J23:K23"/>
    <mergeCell ref="A27:I27"/>
    <mergeCell ref="J27:K27"/>
    <mergeCell ref="L27:O27"/>
    <mergeCell ref="P27:Q27"/>
    <mergeCell ref="F28:K28"/>
    <mergeCell ref="P28:Q28"/>
    <mergeCell ref="F29:K29"/>
    <mergeCell ref="L29:O29"/>
    <mergeCell ref="U27:W27"/>
    <mergeCell ref="Y27:AB27"/>
    <mergeCell ref="AC27:AD27"/>
    <mergeCell ref="Y28:AB28"/>
    <mergeCell ref="AC28:AD28"/>
    <mergeCell ref="Y41:AB41"/>
    <mergeCell ref="A38:H38"/>
  </mergeCells>
  <conditionalFormatting sqref="D26">
    <cfRule type="cellIs" dxfId="103" priority="17" operator="lessThan">
      <formula>0</formula>
    </cfRule>
  </conditionalFormatting>
  <conditionalFormatting sqref="L24">
    <cfRule type="expression" priority="2" stopIfTrue="1">
      <formula>L20=""</formula>
    </cfRule>
    <cfRule type="expression" dxfId="102" priority="10">
      <formula>L24&gt;L18</formula>
    </cfRule>
  </conditionalFormatting>
  <conditionalFormatting sqref="L25">
    <cfRule type="expression" priority="1" stopIfTrue="1">
      <formula>L20=""</formula>
    </cfRule>
  </conditionalFormatting>
  <conditionalFormatting sqref="L21:O21">
    <cfRule type="expression" dxfId="101" priority="11">
      <formula>L21&gt;44</formula>
    </cfRule>
  </conditionalFormatting>
  <conditionalFormatting sqref="L25:O25">
    <cfRule type="expression" dxfId="100" priority="73">
      <formula>L25&gt;K34:K36</formula>
    </cfRule>
    <cfRule type="expression" dxfId="99" priority="72">
      <formula>L24&lt;I40</formula>
    </cfRule>
    <cfRule type="expression" dxfId="98" priority="71">
      <formula>L25&lt;G34:G36</formula>
    </cfRule>
    <cfRule type="expression" dxfId="97" priority="70">
      <formula>L24&gt;I38</formula>
    </cfRule>
  </conditionalFormatting>
  <conditionalFormatting sqref="L28:O28">
    <cfRule type="expression" priority="3" stopIfTrue="1">
      <formula>J27=""</formula>
    </cfRule>
    <cfRule type="expression" dxfId="96" priority="5">
      <formula>L28&gt;L18</formula>
    </cfRule>
  </conditionalFormatting>
  <conditionalFormatting sqref="L29:O29">
    <cfRule type="expression" dxfId="95" priority="69">
      <formula>L29&gt;K34:K36</formula>
    </cfRule>
    <cfRule type="expression" dxfId="94" priority="68">
      <formula>L28&lt;Y40</formula>
    </cfRule>
    <cfRule type="expression" dxfId="93" priority="67">
      <formula>L29&lt;G34:G36</formula>
    </cfRule>
    <cfRule type="expression" priority="65" stopIfTrue="1">
      <formula>J27=""</formula>
    </cfRule>
    <cfRule type="expression" dxfId="92" priority="66">
      <formula>L28&gt;Y38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 </oddHeader>
  </headerFooter>
  <ignoredErrors>
    <ignoredError sqref="I39:I40" formula="1"/>
    <ignoredError sqref="L2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BF18-000F-4CF7-9FF4-E504977F2601}">
  <dimension ref="A1:BK50"/>
  <sheetViews>
    <sheetView showGridLines="0" zoomScaleNormal="100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/>
    <col min="4" max="4" width="3.1640625" style="2" customWidth="1"/>
    <col min="5" max="5" width="3.33203125" style="2"/>
    <col min="6" max="6" width="3.1640625" style="2" customWidth="1"/>
    <col min="7" max="7" width="3.33203125" style="2"/>
    <col min="8" max="8" width="3.1640625" style="2" customWidth="1"/>
    <col min="9" max="9" width="3.33203125" style="2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63" ht="9" customHeight="1"/>
    <row r="3" spans="1:63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77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44992</v>
      </c>
      <c r="L14" s="63"/>
      <c r="M14" s="63"/>
      <c r="N14" s="63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78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1770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1181.53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9.7516102003334666</v>
      </c>
      <c r="V19" s="42"/>
      <c r="W19" s="43"/>
      <c r="X19" s="2" t="s">
        <v>9</v>
      </c>
      <c r="Y19" s="41">
        <v>11521.82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21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6"/>
      <c r="U20" s="41">
        <v>5.63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U21" s="41">
        <v>32.44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45</v>
      </c>
      <c r="B22" s="46"/>
      <c r="C22" s="46"/>
      <c r="D22" s="46"/>
      <c r="E22" s="46"/>
      <c r="F22" s="46"/>
      <c r="G22" s="46"/>
      <c r="H22" s="46"/>
      <c r="I22" s="49"/>
      <c r="J22" s="64"/>
      <c r="K22" s="65"/>
      <c r="L22" s="41" t="str">
        <f>IF(J22="","",6*J22)</f>
        <v/>
      </c>
      <c r="M22" s="42"/>
      <c r="N22" s="42"/>
      <c r="O22" s="43"/>
      <c r="P22" s="50" t="s">
        <v>7</v>
      </c>
      <c r="Q22" s="50"/>
      <c r="U22" s="41">
        <v>32.44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44</v>
      </c>
      <c r="B23" s="46"/>
      <c r="C23" s="46"/>
      <c r="D23" s="46"/>
      <c r="E23" s="46"/>
      <c r="F23" s="46"/>
      <c r="G23" s="46"/>
      <c r="H23" s="46"/>
      <c r="I23" s="49"/>
      <c r="J23" s="66">
        <v>24</v>
      </c>
      <c r="K23" s="67"/>
      <c r="P23" s="5"/>
      <c r="Q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C24" s="5"/>
      <c r="D24" s="3"/>
      <c r="F24" s="46" t="s">
        <v>47</v>
      </c>
      <c r="G24" s="46"/>
      <c r="H24" s="46"/>
      <c r="I24" s="46"/>
      <c r="J24" s="46"/>
      <c r="K24" s="49"/>
      <c r="L24" s="41" t="str">
        <f>IF(L20="","",SUM(L19:L22))</f>
        <v/>
      </c>
      <c r="M24" s="42"/>
      <c r="N24" s="42"/>
      <c r="O24" s="43"/>
      <c r="P24" s="50" t="s">
        <v>7</v>
      </c>
      <c r="Q24" s="50"/>
      <c r="Y24" s="41" t="str">
        <f>IF(L20="","",SUM(Y19:Y22))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C25" s="5"/>
      <c r="D25" s="3"/>
      <c r="F25" s="46" t="s">
        <v>46</v>
      </c>
      <c r="G25" s="46"/>
      <c r="H25" s="46"/>
      <c r="I25" s="46"/>
      <c r="J25" s="46"/>
      <c r="K25" s="49"/>
      <c r="L25" s="41" t="str">
        <f>IF(L20="","",Y24/L24)</f>
        <v/>
      </c>
      <c r="M25" s="42"/>
      <c r="N25" s="42"/>
      <c r="O25" s="43"/>
      <c r="P25" s="2" t="s">
        <v>9</v>
      </c>
      <c r="R25" s="13" t="s">
        <v>51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16</v>
      </c>
      <c r="G26" s="46"/>
      <c r="H26" s="46"/>
      <c r="I26" s="46"/>
      <c r="J26" s="46"/>
      <c r="K26" s="49"/>
      <c r="L26" s="41" t="str">
        <f>IF(L20="","",L18-L24)</f>
        <v/>
      </c>
      <c r="M26" s="42"/>
      <c r="N26" s="42"/>
      <c r="O26" s="43"/>
      <c r="P26" s="50" t="s">
        <v>7</v>
      </c>
      <c r="Q26" s="5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48</v>
      </c>
      <c r="B27" s="46"/>
      <c r="C27" s="46"/>
      <c r="D27" s="46"/>
      <c r="E27" s="46"/>
      <c r="F27" s="46"/>
      <c r="G27" s="46"/>
      <c r="H27" s="46"/>
      <c r="I27" s="49"/>
      <c r="J27" s="64"/>
      <c r="K27" s="65"/>
      <c r="L27" s="41" t="str">
        <f>IF(J27="","",6*J27)</f>
        <v/>
      </c>
      <c r="M27" s="42"/>
      <c r="N27" s="42"/>
      <c r="O27" s="43"/>
      <c r="P27" s="50" t="s">
        <v>7</v>
      </c>
      <c r="Q27" s="50"/>
      <c r="U27" s="41">
        <v>32.44</v>
      </c>
      <c r="V27" s="42"/>
      <c r="W27" s="43"/>
      <c r="X27" s="2" t="s">
        <v>9</v>
      </c>
      <c r="Y27" s="41" t="str">
        <f>IF(J27="","",L27*U27)</f>
        <v/>
      </c>
      <c r="Z27" s="42"/>
      <c r="AA27" s="42"/>
      <c r="AB27" s="43"/>
      <c r="AC27" s="40" t="s">
        <v>10</v>
      </c>
      <c r="AD27" s="40"/>
    </row>
    <row r="28" spans="1:63" ht="17.25" customHeight="1">
      <c r="C28" s="5"/>
      <c r="F28" s="46" t="s">
        <v>49</v>
      </c>
      <c r="G28" s="46"/>
      <c r="H28" s="46"/>
      <c r="I28" s="46"/>
      <c r="J28" s="46"/>
      <c r="K28" s="49"/>
      <c r="L28" s="41" t="str">
        <f>IF(J27="","",SUM(L19:L21)+L27)</f>
        <v/>
      </c>
      <c r="M28" s="42"/>
      <c r="N28" s="42"/>
      <c r="O28" s="43"/>
      <c r="P28" s="50" t="s">
        <v>7</v>
      </c>
      <c r="Q28" s="50"/>
      <c r="Y28" s="41" t="str">
        <f>IF(J27="","",SUM(Y16:Y21)+Y27)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F29" s="46" t="s">
        <v>50</v>
      </c>
      <c r="G29" s="46"/>
      <c r="H29" s="46"/>
      <c r="I29" s="46"/>
      <c r="J29" s="46"/>
      <c r="K29" s="49"/>
      <c r="L29" s="41" t="str">
        <f>IF(J27="","",Y28/L28)</f>
        <v/>
      </c>
      <c r="M29" s="42"/>
      <c r="N29" s="42"/>
      <c r="O29" s="43"/>
      <c r="P29" s="2" t="s">
        <v>9</v>
      </c>
      <c r="R29" s="12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2" spans="1:63" ht="17.25" customHeight="1">
      <c r="C32" s="8"/>
      <c r="D32" s="8"/>
      <c r="G32" s="40" t="s">
        <v>24</v>
      </c>
      <c r="H32" s="40"/>
      <c r="I32" s="40"/>
      <c r="J32" s="40"/>
      <c r="K32" s="40" t="s">
        <v>25</v>
      </c>
      <c r="L32" s="40"/>
      <c r="M32" s="40"/>
      <c r="N32" s="40"/>
    </row>
    <row r="33" spans="1:63" ht="17.25" customHeight="1">
      <c r="B33" s="8"/>
      <c r="C33" s="40" t="s">
        <v>3</v>
      </c>
      <c r="D33" s="40"/>
      <c r="E33" s="40"/>
      <c r="F33" s="40"/>
      <c r="G33" s="40" t="s">
        <v>23</v>
      </c>
      <c r="H33" s="40"/>
      <c r="I33" s="40"/>
      <c r="J33" s="40"/>
      <c r="K33" s="40" t="s">
        <v>23</v>
      </c>
      <c r="L33" s="40"/>
      <c r="M33" s="40"/>
      <c r="N33" s="40"/>
    </row>
    <row r="34" spans="1:63" ht="17.25" customHeight="1">
      <c r="B34" s="6"/>
      <c r="C34" s="44">
        <v>1200</v>
      </c>
      <c r="D34" s="44"/>
      <c r="E34" s="44"/>
      <c r="F34" s="44"/>
      <c r="G34" s="45">
        <v>7.95</v>
      </c>
      <c r="H34" s="45"/>
      <c r="I34" s="45"/>
      <c r="J34" s="45"/>
      <c r="K34" s="45">
        <v>12.48</v>
      </c>
      <c r="L34" s="45"/>
      <c r="M34" s="45"/>
      <c r="N34" s="45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</row>
    <row r="35" spans="1:63" ht="17.25" customHeight="1">
      <c r="B35" s="6"/>
      <c r="C35" s="44">
        <v>1653</v>
      </c>
      <c r="D35" s="44"/>
      <c r="E35" s="44"/>
      <c r="F35" s="44"/>
      <c r="G35" s="45">
        <v>7.95</v>
      </c>
      <c r="H35" s="45"/>
      <c r="I35" s="45"/>
      <c r="J35" s="45"/>
      <c r="K35" s="45">
        <v>12.48</v>
      </c>
      <c r="L35" s="45"/>
      <c r="M35" s="45"/>
      <c r="N35" s="45"/>
      <c r="Q35" s="6"/>
      <c r="R35" s="6"/>
      <c r="S35" s="6"/>
      <c r="T35" s="6"/>
      <c r="U35" s="7"/>
      <c r="V35" s="7"/>
      <c r="W35" s="7"/>
      <c r="X35" s="7"/>
      <c r="Y35" s="7"/>
      <c r="Z35" s="7"/>
      <c r="AA35" s="7"/>
      <c r="AB35" s="7"/>
    </row>
    <row r="36" spans="1:63" ht="17.25" customHeight="1">
      <c r="A36" s="7"/>
      <c r="B36" s="6"/>
      <c r="C36" s="44">
        <v>1764</v>
      </c>
      <c r="D36" s="44"/>
      <c r="E36" s="44"/>
      <c r="F36" s="44"/>
      <c r="G36" s="40">
        <v>8.07</v>
      </c>
      <c r="H36" s="40"/>
      <c r="I36" s="40"/>
      <c r="J36" s="40"/>
      <c r="K36" s="40">
        <v>12.16</v>
      </c>
      <c r="L36" s="40"/>
      <c r="M36" s="40"/>
      <c r="N36" s="40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  <c r="AB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7.25" customHeight="1">
      <c r="B37" s="6"/>
      <c r="C37" s="6"/>
      <c r="D37" s="6"/>
      <c r="E37" s="6"/>
      <c r="F37" s="6"/>
    </row>
    <row r="38" spans="1:63" ht="17.25" customHeight="1">
      <c r="A38" s="48" t="s">
        <v>56</v>
      </c>
      <c r="B38" s="48"/>
      <c r="C38" s="48"/>
      <c r="D38" s="48"/>
      <c r="E38" s="48"/>
      <c r="F38" s="48"/>
      <c r="G38" s="48"/>
      <c r="H38" s="48"/>
      <c r="I38" s="47" t="e">
        <f>(925*L25)-5700.75</f>
        <v>#VALUE!</v>
      </c>
      <c r="J38" s="47"/>
      <c r="K38" s="47"/>
      <c r="L38" s="47"/>
      <c r="M38" s="40" t="s">
        <v>7</v>
      </c>
      <c r="N38" s="40"/>
      <c r="P38" s="46" t="s">
        <v>58</v>
      </c>
      <c r="Q38" s="46"/>
      <c r="R38" s="46"/>
      <c r="S38" s="46"/>
      <c r="T38" s="46"/>
      <c r="U38" s="46"/>
      <c r="V38" s="46"/>
      <c r="W38" s="46"/>
      <c r="X38" s="46"/>
      <c r="Y38" s="47" t="str">
        <f>IF(J27="","",(925*L29)-5700.75)</f>
        <v/>
      </c>
      <c r="Z38" s="47"/>
      <c r="AA38" s="47"/>
      <c r="AB38" s="47"/>
    </row>
    <row r="39" spans="1:63" ht="17.25" customHeight="1">
      <c r="A39" s="46" t="s">
        <v>54</v>
      </c>
      <c r="B39" s="46"/>
      <c r="C39" s="46"/>
      <c r="D39" s="46"/>
      <c r="E39" s="46"/>
      <c r="F39" s="46"/>
      <c r="G39" s="46"/>
      <c r="H39" s="46"/>
      <c r="I39" s="47" t="e">
        <f>IF(L24&gt;I38,L24,I38)</f>
        <v>#VALUE!</v>
      </c>
      <c r="J39" s="47"/>
      <c r="K39" s="47"/>
      <c r="L39" s="47"/>
      <c r="P39" s="46" t="s">
        <v>54</v>
      </c>
      <c r="Q39" s="46"/>
      <c r="R39" s="46"/>
      <c r="S39" s="46"/>
      <c r="T39" s="46"/>
      <c r="U39" s="46"/>
      <c r="V39" s="46"/>
      <c r="W39" s="46"/>
      <c r="X39" s="46"/>
      <c r="Y39" s="47" t="str">
        <f>IF(L28&gt;Y38,L28,Y38)</f>
        <v/>
      </c>
      <c r="Z39" s="47"/>
      <c r="AA39" s="47"/>
      <c r="AB39" s="47"/>
    </row>
    <row r="40" spans="1:63" ht="17.25" customHeight="1">
      <c r="A40" s="48" t="s">
        <v>57</v>
      </c>
      <c r="B40" s="48"/>
      <c r="C40" s="48"/>
      <c r="D40" s="48"/>
      <c r="E40" s="48"/>
      <c r="F40" s="48"/>
      <c r="G40" s="48"/>
      <c r="H40" s="48"/>
      <c r="I40" s="47" t="e">
        <f>(346.875*L25)-2565</f>
        <v>#VALUE!</v>
      </c>
      <c r="J40" s="47"/>
      <c r="K40" s="47"/>
      <c r="L40" s="47"/>
      <c r="M40" s="40" t="s">
        <v>7</v>
      </c>
      <c r="N40" s="40"/>
      <c r="P40" s="46" t="s">
        <v>59</v>
      </c>
      <c r="Q40" s="46"/>
      <c r="R40" s="46"/>
      <c r="S40" s="46"/>
      <c r="T40" s="46"/>
      <c r="U40" s="46"/>
      <c r="V40" s="46"/>
      <c r="W40" s="46"/>
      <c r="X40" s="46"/>
      <c r="Y40" s="47" t="str">
        <f>IF(J27="","",(346.875*L29)-2565)</f>
        <v/>
      </c>
      <c r="Z40" s="47"/>
      <c r="AA40" s="47"/>
      <c r="AB40" s="47"/>
    </row>
    <row r="41" spans="1:63" ht="17.25" customHeight="1">
      <c r="A41" s="46" t="s">
        <v>54</v>
      </c>
      <c r="B41" s="46"/>
      <c r="C41" s="46"/>
      <c r="D41" s="46"/>
      <c r="E41" s="46"/>
      <c r="F41" s="46"/>
      <c r="G41" s="46"/>
      <c r="H41" s="46"/>
      <c r="I41" s="47" t="e">
        <f>IF(L24&gt;I40,L24,I40)</f>
        <v>#VALUE!</v>
      </c>
      <c r="J41" s="47"/>
      <c r="K41" s="47"/>
      <c r="L41" s="47"/>
      <c r="P41" s="46" t="s">
        <v>54</v>
      </c>
      <c r="Q41" s="46"/>
      <c r="R41" s="46"/>
      <c r="S41" s="46"/>
      <c r="T41" s="46"/>
      <c r="U41" s="46"/>
      <c r="V41" s="46"/>
      <c r="W41" s="46"/>
      <c r="X41" s="46"/>
      <c r="Y41" s="47" t="str">
        <f>IF(L29&gt;Y40,L29,Y40)</f>
        <v/>
      </c>
      <c r="Z41" s="47"/>
      <c r="AA41" s="47"/>
      <c r="AB41" s="47"/>
    </row>
    <row r="42" spans="1:63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42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55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algorithmName="SHA-512" hashValue="M5pskdzsxoL9vwjw703NJ4Ns27lwirBduELwVi4Wg86BmNoJb1yfCYBcyu+q/nJnpZGk9XLGp6P2CZ3AXnqUfA==" saltValue="5XMkzM/gjWW+Hj4zkqfNVg==" spinCount="100000" sheet="1" objects="1" scenarios="1" selectLockedCells="1"/>
  <mergeCells count="104">
    <mergeCell ref="A49:AD49"/>
    <mergeCell ref="A50:AD50"/>
    <mergeCell ref="A40:H40"/>
    <mergeCell ref="I40:L40"/>
    <mergeCell ref="M40:N40"/>
    <mergeCell ref="P40:X40"/>
    <mergeCell ref="Y40:AB40"/>
    <mergeCell ref="A41:H41"/>
    <mergeCell ref="I41:L41"/>
    <mergeCell ref="P41:X41"/>
    <mergeCell ref="Y41:AB41"/>
    <mergeCell ref="P38:X38"/>
    <mergeCell ref="Y38:AB38"/>
    <mergeCell ref="A39:H39"/>
    <mergeCell ref="I39:L39"/>
    <mergeCell ref="P39:X39"/>
    <mergeCell ref="Y39:AB39"/>
    <mergeCell ref="C36:F36"/>
    <mergeCell ref="G36:J36"/>
    <mergeCell ref="K36:N36"/>
    <mergeCell ref="A38:H38"/>
    <mergeCell ref="I38:L38"/>
    <mergeCell ref="M38:N38"/>
    <mergeCell ref="C34:F34"/>
    <mergeCell ref="G34:J34"/>
    <mergeCell ref="K34:N34"/>
    <mergeCell ref="C35:F35"/>
    <mergeCell ref="G35:J35"/>
    <mergeCell ref="K35:N35"/>
    <mergeCell ref="F29:K29"/>
    <mergeCell ref="L29:O29"/>
    <mergeCell ref="G32:J32"/>
    <mergeCell ref="K32:N32"/>
    <mergeCell ref="C33:F33"/>
    <mergeCell ref="G33:J33"/>
    <mergeCell ref="K33:N33"/>
    <mergeCell ref="U27:W27"/>
    <mergeCell ref="Y27:AB27"/>
    <mergeCell ref="AC27:AD27"/>
    <mergeCell ref="F28:K28"/>
    <mergeCell ref="L28:O28"/>
    <mergeCell ref="P28:Q28"/>
    <mergeCell ref="Y28:AB28"/>
    <mergeCell ref="AC28:AD28"/>
    <mergeCell ref="F25:K25"/>
    <mergeCell ref="L25:O25"/>
    <mergeCell ref="F26:K26"/>
    <mergeCell ref="L26:O26"/>
    <mergeCell ref="P26:Q26"/>
    <mergeCell ref="A27:I27"/>
    <mergeCell ref="J27:K27"/>
    <mergeCell ref="L27:O27"/>
    <mergeCell ref="P27:Q27"/>
    <mergeCell ref="L19:O19"/>
    <mergeCell ref="P19:Q19"/>
    <mergeCell ref="AC22:AD22"/>
    <mergeCell ref="A23:I23"/>
    <mergeCell ref="J23:K23"/>
    <mergeCell ref="F24:K24"/>
    <mergeCell ref="L24:O24"/>
    <mergeCell ref="P24:Q24"/>
    <mergeCell ref="Y24:AB24"/>
    <mergeCell ref="AC24:AD24"/>
    <mergeCell ref="A22:I22"/>
    <mergeCell ref="J22:K22"/>
    <mergeCell ref="L22:O22"/>
    <mergeCell ref="P22:Q22"/>
    <mergeCell ref="U22:W22"/>
    <mergeCell ref="Y22:AB22"/>
    <mergeCell ref="A1:Y1"/>
    <mergeCell ref="Z1:AD1"/>
    <mergeCell ref="P3:AD3"/>
    <mergeCell ref="R5:AD5"/>
    <mergeCell ref="R7:AD7"/>
    <mergeCell ref="A8:N9"/>
    <mergeCell ref="R8:AD8"/>
    <mergeCell ref="R9:AD9"/>
    <mergeCell ref="A21:K21"/>
    <mergeCell ref="L21:O21"/>
    <mergeCell ref="P21:Q21"/>
    <mergeCell ref="U21:W21"/>
    <mergeCell ref="Y21:AB21"/>
    <mergeCell ref="AC21:AD21"/>
    <mergeCell ref="U19:W19"/>
    <mergeCell ref="Y19:AB19"/>
    <mergeCell ref="AC19:AD19"/>
    <mergeCell ref="A20:K20"/>
    <mergeCell ref="L20:O20"/>
    <mergeCell ref="P20:Q20"/>
    <mergeCell ref="U20:W20"/>
    <mergeCell ref="Y20:AB20"/>
    <mergeCell ref="AC20:AD20"/>
    <mergeCell ref="A19:K19"/>
    <mergeCell ref="A18:K18"/>
    <mergeCell ref="L18:O18"/>
    <mergeCell ref="P18:Q18"/>
    <mergeCell ref="A11:N12"/>
    <mergeCell ref="R11:AD11"/>
    <mergeCell ref="R13:AD13"/>
    <mergeCell ref="A14:J15"/>
    <mergeCell ref="K14:N15"/>
    <mergeCell ref="L17:O17"/>
    <mergeCell ref="U17:W17"/>
    <mergeCell ref="Y17:AB17"/>
  </mergeCells>
  <conditionalFormatting sqref="D26">
    <cfRule type="cellIs" dxfId="91" priority="7" operator="lessThan">
      <formula>0</formula>
    </cfRule>
  </conditionalFormatting>
  <conditionalFormatting sqref="L24">
    <cfRule type="expression" priority="2" stopIfTrue="1">
      <formula>L20=""</formula>
    </cfRule>
    <cfRule type="expression" dxfId="90" priority="5">
      <formula>L24&gt;L18</formula>
    </cfRule>
  </conditionalFormatting>
  <conditionalFormatting sqref="L25">
    <cfRule type="expression" priority="1" stopIfTrue="1">
      <formula>L20=""</formula>
    </cfRule>
  </conditionalFormatting>
  <conditionalFormatting sqref="L21:O21">
    <cfRule type="expression" dxfId="89" priority="6">
      <formula>L21&gt;44</formula>
    </cfRule>
  </conditionalFormatting>
  <conditionalFormatting sqref="L25:O25">
    <cfRule type="expression" dxfId="88" priority="16">
      <formula>L25&gt;K34:K36</formula>
    </cfRule>
    <cfRule type="expression" dxfId="87" priority="15">
      <formula>L24&lt;I40</formula>
    </cfRule>
    <cfRule type="expression" dxfId="86" priority="14">
      <formula>L25&lt;G34:G36</formula>
    </cfRule>
    <cfRule type="expression" dxfId="85" priority="13">
      <formula>L24&gt;I38</formula>
    </cfRule>
  </conditionalFormatting>
  <conditionalFormatting sqref="L28:O28">
    <cfRule type="expression" priority="3" stopIfTrue="1">
      <formula>J27=""</formula>
    </cfRule>
    <cfRule type="expression" dxfId="84" priority="4">
      <formula>L28&gt;L18</formula>
    </cfRule>
  </conditionalFormatting>
  <conditionalFormatting sqref="L29:O29">
    <cfRule type="expression" dxfId="83" priority="12">
      <formula>L29&gt;K34:K36</formula>
    </cfRule>
    <cfRule type="expression" dxfId="82" priority="11">
      <formula>L28&lt;Y40</formula>
    </cfRule>
    <cfRule type="expression" dxfId="81" priority="10">
      <formula>L29&lt;G34:G36</formula>
    </cfRule>
    <cfRule type="expression" priority="8" stopIfTrue="1">
      <formula>J27=""</formula>
    </cfRule>
    <cfRule type="expression" dxfId="80" priority="9">
      <formula>L28&gt;Y38</formula>
    </cfRule>
  </conditionalFormatting>
  <pageMargins left="0.5" right="0.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50"/>
  <sheetViews>
    <sheetView showGridLines="0" tabSelected="1" workbookViewId="0">
      <selection activeCell="L20" sqref="L20:O20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63" ht="17.25" customHeight="1">
      <c r="A1" s="52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>
        <f ca="1">TODAY()</f>
        <v>45397</v>
      </c>
      <c r="AA1" s="40"/>
      <c r="AB1" s="40"/>
      <c r="AC1" s="40"/>
      <c r="AD1" s="40"/>
    </row>
    <row r="2" spans="1:63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63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63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63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63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7"/>
      <c r="Q6" s="2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63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6"/>
      <c r="Q7" s="34"/>
      <c r="R7" s="56" t="s">
        <v>65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63" ht="9" customHeight="1">
      <c r="A8" s="55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9"/>
      <c r="P8" s="27"/>
      <c r="Q8" s="20"/>
      <c r="R8" s="57" t="s">
        <v>66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6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9"/>
      <c r="P9" s="27"/>
      <c r="Q9" s="20"/>
      <c r="R9" s="57" t="s">
        <v>67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63" ht="9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7"/>
      <c r="Q10" s="20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1:63" ht="9" customHeight="1">
      <c r="A11" s="55" t="s">
        <v>61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9"/>
      <c r="P11" s="27"/>
      <c r="Q11" s="13" t="s">
        <v>51</v>
      </c>
      <c r="R11" s="57" t="s">
        <v>68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63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9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63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7"/>
      <c r="Q13" s="12" t="s">
        <v>51</v>
      </c>
      <c r="R13" s="57" t="s">
        <v>69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63" ht="9" customHeight="1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3">
        <v>44815</v>
      </c>
      <c r="L14" s="63"/>
      <c r="M14" s="63"/>
      <c r="N14" s="63"/>
      <c r="O14" s="9"/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/>
    </row>
    <row r="15" spans="1:63" ht="9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</row>
    <row r="16" spans="1:63" ht="9" customHeight="1">
      <c r="F16" s="8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7.25" customHeight="1">
      <c r="D17" s="8"/>
      <c r="F17" s="8"/>
      <c r="G17" s="8"/>
      <c r="I17" s="8"/>
      <c r="L17" s="53" t="s">
        <v>3</v>
      </c>
      <c r="M17" s="53"/>
      <c r="N17" s="53"/>
      <c r="O17" s="53"/>
      <c r="U17" s="40" t="s">
        <v>23</v>
      </c>
      <c r="V17" s="40"/>
      <c r="W17" s="40"/>
      <c r="Y17" s="40" t="s">
        <v>5</v>
      </c>
      <c r="Z17" s="40"/>
      <c r="AA17" s="40"/>
      <c r="AB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A18" s="46" t="s">
        <v>78</v>
      </c>
      <c r="B18" s="46"/>
      <c r="C18" s="46"/>
      <c r="D18" s="46"/>
      <c r="E18" s="46"/>
      <c r="F18" s="46"/>
      <c r="G18" s="46"/>
      <c r="H18" s="46"/>
      <c r="I18" s="46"/>
      <c r="J18" s="46"/>
      <c r="K18" s="49"/>
      <c r="L18" s="41">
        <v>2306</v>
      </c>
      <c r="M18" s="42"/>
      <c r="N18" s="42"/>
      <c r="O18" s="43"/>
      <c r="P18" s="50" t="s">
        <v>7</v>
      </c>
      <c r="Q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1411.1</v>
      </c>
      <c r="M19" s="42"/>
      <c r="N19" s="42"/>
      <c r="O19" s="43"/>
      <c r="P19" s="50" t="s">
        <v>7</v>
      </c>
      <c r="Q19" s="50"/>
      <c r="S19" s="7"/>
      <c r="T19" s="7"/>
      <c r="U19" s="41">
        <f>Y19/L19</f>
        <v>37.618102898448022</v>
      </c>
      <c r="V19" s="42"/>
      <c r="W19" s="43"/>
      <c r="X19" s="2" t="s">
        <v>9</v>
      </c>
      <c r="Y19" s="41">
        <v>53082.904999999999</v>
      </c>
      <c r="Z19" s="42"/>
      <c r="AA19" s="42"/>
      <c r="AB19" s="43"/>
      <c r="AC19" s="40" t="s">
        <v>10</v>
      </c>
      <c r="AD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59"/>
      <c r="M20" s="60"/>
      <c r="N20" s="60"/>
      <c r="O20" s="61"/>
      <c r="P20" s="50" t="s">
        <v>7</v>
      </c>
      <c r="Q20" s="50"/>
      <c r="R20" s="6"/>
      <c r="S20" s="6"/>
      <c r="T20" s="17"/>
      <c r="U20" s="41">
        <v>36</v>
      </c>
      <c r="V20" s="42"/>
      <c r="W20" s="43"/>
      <c r="X20" s="2" t="s">
        <v>9</v>
      </c>
      <c r="Y20" s="41" t="str">
        <f>IF(L20="","",L20*U20)</f>
        <v/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12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6"/>
      <c r="S21" s="6"/>
      <c r="T21" s="17"/>
      <c r="U21" s="41">
        <v>36</v>
      </c>
      <c r="V21" s="42"/>
      <c r="W21" s="43"/>
      <c r="X21" s="2" t="s">
        <v>9</v>
      </c>
      <c r="Y21" s="41" t="str">
        <f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13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U22" s="41">
        <v>70</v>
      </c>
      <c r="V22" s="42"/>
      <c r="W22" s="43"/>
      <c r="X22" s="2" t="s">
        <v>9</v>
      </c>
      <c r="Y22" s="41" t="str">
        <f>IF(L22="","",L22*U22)</f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22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95</v>
      </c>
      <c r="V23" s="42"/>
      <c r="W23" s="43"/>
      <c r="X23" s="2" t="s">
        <v>9</v>
      </c>
      <c r="Y23" s="41" t="str">
        <f>IF(L23="","",L23*U23)</f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45</v>
      </c>
      <c r="B24" s="46"/>
      <c r="C24" s="46"/>
      <c r="D24" s="46"/>
      <c r="E24" s="46"/>
      <c r="F24" s="46"/>
      <c r="G24" s="46"/>
      <c r="H24" s="46"/>
      <c r="I24" s="49"/>
      <c r="J24" s="64"/>
      <c r="K24" s="65"/>
      <c r="L24" s="41" t="str">
        <f>IF(J24="","",6*J24)</f>
        <v/>
      </c>
      <c r="M24" s="42"/>
      <c r="N24" s="42"/>
      <c r="O24" s="43"/>
      <c r="P24" s="50" t="s">
        <v>7</v>
      </c>
      <c r="Q24" s="50"/>
      <c r="U24" s="41">
        <v>48.12</v>
      </c>
      <c r="V24" s="42"/>
      <c r="W24" s="43"/>
      <c r="X24" s="2" t="s">
        <v>9</v>
      </c>
      <c r="Y24" s="41" t="str">
        <f>IF(L24="","",L24*U24)</f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44</v>
      </c>
      <c r="B25" s="46"/>
      <c r="C25" s="46"/>
      <c r="D25" s="46"/>
      <c r="E25" s="46"/>
      <c r="F25" s="46"/>
      <c r="G25" s="46"/>
      <c r="H25" s="46"/>
      <c r="I25" s="49"/>
      <c r="J25" s="66">
        <v>36</v>
      </c>
      <c r="K25" s="67"/>
      <c r="P25" s="5"/>
      <c r="Q25" s="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C26" s="5"/>
      <c r="D26" s="3"/>
      <c r="F26" s="46" t="s">
        <v>47</v>
      </c>
      <c r="G26" s="46"/>
      <c r="H26" s="46"/>
      <c r="I26" s="46"/>
      <c r="J26" s="46"/>
      <c r="K26" s="49"/>
      <c r="L26" s="41" t="str">
        <f>IF(L20="","",SUM(L19:L24))</f>
        <v/>
      </c>
      <c r="M26" s="42"/>
      <c r="N26" s="42"/>
      <c r="O26" s="43"/>
      <c r="P26" s="50" t="s">
        <v>7</v>
      </c>
      <c r="Q26" s="50"/>
      <c r="Y26" s="41" t="str">
        <f>IF(L20="","",SUM(Y19:Y24))</f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C27" s="5"/>
      <c r="D27" s="3"/>
      <c r="F27" s="46" t="s">
        <v>46</v>
      </c>
      <c r="G27" s="46"/>
      <c r="H27" s="46"/>
      <c r="I27" s="46"/>
      <c r="J27" s="46"/>
      <c r="K27" s="49"/>
      <c r="L27" s="41" t="str">
        <f>IF(L20="","",Y26/L26)</f>
        <v/>
      </c>
      <c r="M27" s="42"/>
      <c r="N27" s="42"/>
      <c r="O27" s="43"/>
      <c r="P27" s="2" t="s">
        <v>9</v>
      </c>
      <c r="R27" s="13" t="s">
        <v>51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16</v>
      </c>
      <c r="G28" s="46"/>
      <c r="H28" s="46"/>
      <c r="I28" s="46"/>
      <c r="J28" s="46"/>
      <c r="K28" s="49"/>
      <c r="L28" s="41" t="str">
        <f>IF(L20="","",L18-L26)</f>
        <v/>
      </c>
      <c r="M28" s="42"/>
      <c r="N28" s="42"/>
      <c r="O28" s="43"/>
      <c r="P28" s="50" t="s">
        <v>7</v>
      </c>
      <c r="Q28" s="50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A29" s="46" t="s">
        <v>48</v>
      </c>
      <c r="B29" s="46"/>
      <c r="C29" s="46"/>
      <c r="D29" s="46"/>
      <c r="E29" s="46"/>
      <c r="F29" s="46"/>
      <c r="G29" s="46"/>
      <c r="H29" s="46"/>
      <c r="I29" s="49"/>
      <c r="J29" s="64"/>
      <c r="K29" s="65"/>
      <c r="L29" s="41" t="str">
        <f>IF(J29="","",6*J29)</f>
        <v/>
      </c>
      <c r="M29" s="42"/>
      <c r="N29" s="42"/>
      <c r="O29" s="43"/>
      <c r="P29" s="50" t="s">
        <v>7</v>
      </c>
      <c r="Q29" s="50"/>
      <c r="U29" s="41">
        <v>48.12</v>
      </c>
      <c r="V29" s="42"/>
      <c r="W29" s="43"/>
      <c r="X29" s="2" t="s">
        <v>9</v>
      </c>
      <c r="Y29" s="41" t="str">
        <f>IF(J29="","",L29*U29)</f>
        <v/>
      </c>
      <c r="Z29" s="42"/>
      <c r="AA29" s="42"/>
      <c r="AB29" s="43"/>
      <c r="AC29" s="40" t="s">
        <v>10</v>
      </c>
      <c r="AD29" s="40"/>
    </row>
    <row r="30" spans="1:63" ht="17.25" customHeight="1">
      <c r="C30" s="5"/>
      <c r="F30" s="46" t="s">
        <v>49</v>
      </c>
      <c r="G30" s="46"/>
      <c r="H30" s="46"/>
      <c r="I30" s="46"/>
      <c r="J30" s="46"/>
      <c r="K30" s="49"/>
      <c r="L30" s="41" t="str">
        <f>IF(J29="","",SUM(L19:L23)+L29)</f>
        <v/>
      </c>
      <c r="M30" s="42"/>
      <c r="N30" s="42"/>
      <c r="O30" s="43"/>
      <c r="P30" s="50" t="s">
        <v>7</v>
      </c>
      <c r="Q30" s="50"/>
      <c r="Y30" s="41" t="str">
        <f>IF(J29="","",SUM(Y19:Y23)+Y29)</f>
        <v/>
      </c>
      <c r="Z30" s="42"/>
      <c r="AA30" s="42"/>
      <c r="AB30" s="43"/>
      <c r="AC30" s="40" t="s">
        <v>10</v>
      </c>
      <c r="AD30" s="40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7.25" customHeight="1">
      <c r="C31" s="5"/>
      <c r="F31" s="46" t="s">
        <v>50</v>
      </c>
      <c r="G31" s="46"/>
      <c r="H31" s="46"/>
      <c r="I31" s="46"/>
      <c r="J31" s="46"/>
      <c r="K31" s="49"/>
      <c r="L31" s="41" t="str">
        <f>IF(J29="","",Y30/L30)</f>
        <v/>
      </c>
      <c r="M31" s="42"/>
      <c r="N31" s="42"/>
      <c r="O31" s="43"/>
      <c r="P31" s="2" t="s">
        <v>9</v>
      </c>
      <c r="R31" s="12" t="s">
        <v>51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7.25" customHeight="1">
      <c r="C32" s="5"/>
      <c r="H32" s="5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4" spans="1:63" ht="17.25" customHeight="1">
      <c r="C34" s="40" t="s">
        <v>26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Q34" s="40" t="s">
        <v>27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63" ht="17.25" customHeight="1">
      <c r="C35" s="8"/>
      <c r="D35" s="8"/>
      <c r="G35" s="40" t="s">
        <v>24</v>
      </c>
      <c r="H35" s="40"/>
      <c r="I35" s="40"/>
      <c r="J35" s="40"/>
      <c r="K35" s="40" t="s">
        <v>25</v>
      </c>
      <c r="L35" s="40"/>
      <c r="M35" s="40"/>
      <c r="N35" s="40"/>
      <c r="U35" s="40" t="s">
        <v>24</v>
      </c>
      <c r="V35" s="40"/>
      <c r="W35" s="40"/>
      <c r="X35" s="40"/>
      <c r="Y35" s="40" t="s">
        <v>25</v>
      </c>
      <c r="Z35" s="40"/>
      <c r="AA35" s="40"/>
      <c r="AB35" s="40"/>
    </row>
    <row r="36" spans="1:63" ht="17.25" customHeight="1">
      <c r="B36" s="8"/>
      <c r="C36" s="40" t="s">
        <v>3</v>
      </c>
      <c r="D36" s="40"/>
      <c r="E36" s="40"/>
      <c r="F36" s="40"/>
      <c r="G36" s="40" t="s">
        <v>23</v>
      </c>
      <c r="H36" s="40"/>
      <c r="I36" s="40"/>
      <c r="J36" s="40"/>
      <c r="K36" s="40" t="s">
        <v>23</v>
      </c>
      <c r="L36" s="40"/>
      <c r="M36" s="40"/>
      <c r="N36" s="40"/>
      <c r="Q36" s="40" t="s">
        <v>3</v>
      </c>
      <c r="R36" s="40"/>
      <c r="S36" s="40"/>
      <c r="T36" s="40"/>
      <c r="U36" s="40" t="s">
        <v>23</v>
      </c>
      <c r="V36" s="40"/>
      <c r="W36" s="40"/>
      <c r="X36" s="40"/>
      <c r="Y36" s="40" t="s">
        <v>23</v>
      </c>
      <c r="Z36" s="40"/>
      <c r="AA36" s="40"/>
      <c r="AB36" s="40"/>
    </row>
    <row r="37" spans="1:63" ht="17.25" customHeight="1">
      <c r="B37" s="6"/>
      <c r="C37" s="44">
        <v>1500</v>
      </c>
      <c r="D37" s="44"/>
      <c r="E37" s="44"/>
      <c r="F37" s="44"/>
      <c r="G37" s="45">
        <v>35</v>
      </c>
      <c r="H37" s="45"/>
      <c r="I37" s="45"/>
      <c r="J37" s="45"/>
      <c r="K37" s="45">
        <v>47.3</v>
      </c>
      <c r="L37" s="45"/>
      <c r="M37" s="45"/>
      <c r="N37" s="45"/>
      <c r="Q37" s="44">
        <v>1500</v>
      </c>
      <c r="R37" s="44"/>
      <c r="S37" s="44"/>
      <c r="T37" s="44"/>
      <c r="U37" s="45">
        <v>35</v>
      </c>
      <c r="V37" s="45"/>
      <c r="W37" s="45"/>
      <c r="X37" s="45"/>
      <c r="Y37" s="45">
        <v>40.5</v>
      </c>
      <c r="Z37" s="45"/>
      <c r="AA37" s="45"/>
      <c r="AB37" s="45"/>
    </row>
    <row r="38" spans="1:63" ht="17.25" customHeight="1">
      <c r="B38" s="6"/>
      <c r="C38" s="44">
        <v>1950</v>
      </c>
      <c r="D38" s="44"/>
      <c r="E38" s="44"/>
      <c r="F38" s="44"/>
      <c r="G38" s="45">
        <v>35</v>
      </c>
      <c r="H38" s="45"/>
      <c r="I38" s="45"/>
      <c r="J38" s="45"/>
      <c r="K38" s="45">
        <v>47.3</v>
      </c>
      <c r="L38" s="45"/>
      <c r="M38" s="45"/>
      <c r="N38" s="45"/>
      <c r="Q38" s="44">
        <v>1950</v>
      </c>
      <c r="R38" s="44"/>
      <c r="S38" s="44"/>
      <c r="T38" s="44"/>
      <c r="U38" s="45">
        <v>35</v>
      </c>
      <c r="V38" s="45"/>
      <c r="W38" s="45"/>
      <c r="X38" s="45"/>
      <c r="Y38" s="45">
        <v>40.5</v>
      </c>
      <c r="Z38" s="45"/>
      <c r="AA38" s="45"/>
      <c r="AB38" s="45"/>
    </row>
    <row r="39" spans="1:63" ht="17.25" customHeight="1">
      <c r="A39" s="7"/>
      <c r="B39" s="6"/>
      <c r="C39" s="44">
        <v>2300</v>
      </c>
      <c r="D39" s="44"/>
      <c r="E39" s="44"/>
      <c r="F39" s="44"/>
      <c r="G39" s="45">
        <v>38.5</v>
      </c>
      <c r="H39" s="45"/>
      <c r="I39" s="45"/>
      <c r="J39" s="45"/>
      <c r="K39" s="45">
        <v>47.3</v>
      </c>
      <c r="L39" s="45"/>
      <c r="M39" s="45"/>
      <c r="N39" s="45"/>
      <c r="Q39" s="44">
        <v>2000</v>
      </c>
      <c r="R39" s="44"/>
      <c r="S39" s="44"/>
      <c r="T39" s="44"/>
      <c r="U39" s="45">
        <v>35.5</v>
      </c>
      <c r="V39" s="45"/>
      <c r="W39" s="45"/>
      <c r="X39" s="45"/>
      <c r="Y39" s="45">
        <v>40.5</v>
      </c>
      <c r="Z39" s="45"/>
      <c r="AA39" s="45"/>
      <c r="AB39" s="4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7.25" customHeight="1">
      <c r="B40" s="6"/>
      <c r="C40" s="7"/>
      <c r="D40" s="7"/>
    </row>
    <row r="41" spans="1:63" ht="17.25" customHeight="1">
      <c r="A41" s="48" t="s">
        <v>52</v>
      </c>
      <c r="B41" s="48"/>
      <c r="C41" s="48"/>
      <c r="D41" s="48"/>
      <c r="E41" s="48"/>
      <c r="F41" s="48"/>
      <c r="G41" s="48"/>
      <c r="H41" s="48"/>
      <c r="I41" s="47" t="str">
        <f>IF(J24="","",(100*L27)-1550)</f>
        <v/>
      </c>
      <c r="J41" s="47"/>
      <c r="K41" s="47"/>
      <c r="L41" s="47"/>
      <c r="M41" s="40" t="s">
        <v>7</v>
      </c>
      <c r="N41" s="40"/>
      <c r="P41" s="46" t="s">
        <v>53</v>
      </c>
      <c r="Q41" s="46"/>
      <c r="R41" s="46"/>
      <c r="S41" s="46"/>
      <c r="T41" s="46"/>
      <c r="U41" s="46"/>
      <c r="V41" s="46"/>
      <c r="W41" s="46"/>
      <c r="X41" s="46"/>
      <c r="Y41" s="47" t="str">
        <f>IF(J29="","",(100*L31)-1550)</f>
        <v/>
      </c>
      <c r="Z41" s="47"/>
      <c r="AA41" s="47"/>
      <c r="AB41" s="47"/>
    </row>
    <row r="42" spans="1:63" ht="17.25" customHeight="1">
      <c r="A42" s="46" t="s">
        <v>54</v>
      </c>
      <c r="B42" s="46"/>
      <c r="C42" s="46"/>
      <c r="D42" s="46"/>
      <c r="E42" s="46"/>
      <c r="F42" s="46"/>
      <c r="G42" s="46"/>
      <c r="H42" s="46"/>
      <c r="I42" s="47" t="str">
        <f>IF(L26&gt;I41,L26,I41)</f>
        <v/>
      </c>
      <c r="J42" s="47"/>
      <c r="K42" s="47"/>
      <c r="L42" s="47"/>
      <c r="P42" s="46" t="s">
        <v>54</v>
      </c>
      <c r="Q42" s="46"/>
      <c r="R42" s="46"/>
      <c r="S42" s="46"/>
      <c r="T42" s="46"/>
      <c r="U42" s="46"/>
      <c r="V42" s="46"/>
      <c r="W42" s="46"/>
      <c r="X42" s="46"/>
      <c r="Y42" s="47" t="str">
        <f>IF(L30&gt;Y41,L30,Y41)</f>
        <v/>
      </c>
      <c r="Z42" s="47"/>
      <c r="AA42" s="47"/>
      <c r="AB42" s="47"/>
    </row>
    <row r="45" spans="1:63" ht="17.25" customHeight="1"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7.25" customHeight="1"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7.25" customHeight="1"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40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algorithmName="SHA-512" hashValue="gGJL+mpr8qZOXSJdZ9/OBQHUcxRfe4wjTg4UlUKG6UsIpY0qLz83rqES/7xthedFj9TxC6ZYMbQ9IW+TimGqkQ==" saltValue="evvrk2g6URg57b7YaevZng==" spinCount="100000" sheet="1" objects="1" scenarios="1" selectLockedCells="1"/>
  <mergeCells count="123">
    <mergeCell ref="R13:AD13"/>
    <mergeCell ref="AC20:AD20"/>
    <mergeCell ref="A8:N9"/>
    <mergeCell ref="A14:J15"/>
    <mergeCell ref="K14:N15"/>
    <mergeCell ref="A1:Y1"/>
    <mergeCell ref="Z1:AD1"/>
    <mergeCell ref="A19:K19"/>
    <mergeCell ref="L19:O19"/>
    <mergeCell ref="P19:Q19"/>
    <mergeCell ref="U19:W19"/>
    <mergeCell ref="Y19:AB19"/>
    <mergeCell ref="AC19:AD19"/>
    <mergeCell ref="L17:O17"/>
    <mergeCell ref="U17:W17"/>
    <mergeCell ref="Y17:AB17"/>
    <mergeCell ref="A18:K18"/>
    <mergeCell ref="L18:O18"/>
    <mergeCell ref="P18:Q18"/>
    <mergeCell ref="P3:AD3"/>
    <mergeCell ref="R5:AD5"/>
    <mergeCell ref="R7:AD7"/>
    <mergeCell ref="R8:AD8"/>
    <mergeCell ref="R9:AD9"/>
    <mergeCell ref="R11:AD11"/>
    <mergeCell ref="A11:N12"/>
    <mergeCell ref="A23:K23"/>
    <mergeCell ref="L23:O23"/>
    <mergeCell ref="P23:Q23"/>
    <mergeCell ref="U23:W23"/>
    <mergeCell ref="Y23:AB23"/>
    <mergeCell ref="AC23:AD23"/>
    <mergeCell ref="A22:K22"/>
    <mergeCell ref="L22:O22"/>
    <mergeCell ref="P22:Q22"/>
    <mergeCell ref="U22:W22"/>
    <mergeCell ref="Y22:AB22"/>
    <mergeCell ref="AC22:AD22"/>
    <mergeCell ref="A21:K21"/>
    <mergeCell ref="L21:O21"/>
    <mergeCell ref="P21:Q21"/>
    <mergeCell ref="U21:W21"/>
    <mergeCell ref="Y21:AB21"/>
    <mergeCell ref="AC21:AD21"/>
    <mergeCell ref="A20:K20"/>
    <mergeCell ref="L20:O20"/>
    <mergeCell ref="P20:Q20"/>
    <mergeCell ref="U20:W20"/>
    <mergeCell ref="Y20:AB20"/>
    <mergeCell ref="AC24:AD24"/>
    <mergeCell ref="A25:I25"/>
    <mergeCell ref="J25:K25"/>
    <mergeCell ref="F26:K26"/>
    <mergeCell ref="L26:O26"/>
    <mergeCell ref="P26:Q26"/>
    <mergeCell ref="Y26:AB26"/>
    <mergeCell ref="AC26:AD26"/>
    <mergeCell ref="A24:I24"/>
    <mergeCell ref="J24:K24"/>
    <mergeCell ref="L24:O24"/>
    <mergeCell ref="P24:Q24"/>
    <mergeCell ref="U24:W24"/>
    <mergeCell ref="Y24:AB24"/>
    <mergeCell ref="F27:K27"/>
    <mergeCell ref="L27:O27"/>
    <mergeCell ref="F28:K28"/>
    <mergeCell ref="L28:O28"/>
    <mergeCell ref="P28:Q28"/>
    <mergeCell ref="A29:I29"/>
    <mergeCell ref="J29:K29"/>
    <mergeCell ref="L29:O29"/>
    <mergeCell ref="P29:Q29"/>
    <mergeCell ref="F31:K31"/>
    <mergeCell ref="L31:O31"/>
    <mergeCell ref="C34:N34"/>
    <mergeCell ref="Q34:AB34"/>
    <mergeCell ref="U29:W29"/>
    <mergeCell ref="Y29:AB29"/>
    <mergeCell ref="AC29:AD29"/>
    <mergeCell ref="F30:K30"/>
    <mergeCell ref="L30:O30"/>
    <mergeCell ref="P30:Q30"/>
    <mergeCell ref="Y30:AB30"/>
    <mergeCell ref="AC30:AD30"/>
    <mergeCell ref="C37:F37"/>
    <mergeCell ref="G37:J37"/>
    <mergeCell ref="K37:N37"/>
    <mergeCell ref="Q37:T37"/>
    <mergeCell ref="U37:X37"/>
    <mergeCell ref="Y37:AB37"/>
    <mergeCell ref="G35:J35"/>
    <mergeCell ref="K35:N35"/>
    <mergeCell ref="U35:X35"/>
    <mergeCell ref="Y35:AB35"/>
    <mergeCell ref="C36:F36"/>
    <mergeCell ref="G36:J36"/>
    <mergeCell ref="K36:N36"/>
    <mergeCell ref="Q36:T36"/>
    <mergeCell ref="U36:X36"/>
    <mergeCell ref="Y36:AB36"/>
    <mergeCell ref="C39:F39"/>
    <mergeCell ref="G39:J39"/>
    <mergeCell ref="K39:N39"/>
    <mergeCell ref="Q39:T39"/>
    <mergeCell ref="U39:X39"/>
    <mergeCell ref="Y39:AB39"/>
    <mergeCell ref="C38:F38"/>
    <mergeCell ref="G38:J38"/>
    <mergeCell ref="K38:N38"/>
    <mergeCell ref="Q38:T38"/>
    <mergeCell ref="U38:X38"/>
    <mergeCell ref="Y38:AB38"/>
    <mergeCell ref="A48:AD48"/>
    <mergeCell ref="A49:AD49"/>
    <mergeCell ref="A41:H41"/>
    <mergeCell ref="I41:L41"/>
    <mergeCell ref="M41:N41"/>
    <mergeCell ref="P41:X41"/>
    <mergeCell ref="Y41:AB41"/>
    <mergeCell ref="A42:H42"/>
    <mergeCell ref="I42:L42"/>
    <mergeCell ref="P42:X42"/>
    <mergeCell ref="Y42:AB42"/>
  </mergeCells>
  <conditionalFormatting sqref="D28">
    <cfRule type="cellIs" dxfId="79" priority="11" operator="lessThan">
      <formula>0</formula>
    </cfRule>
  </conditionalFormatting>
  <conditionalFormatting sqref="L23:O23">
    <cfRule type="expression" dxfId="78" priority="12">
      <formula>L23&gt;120</formula>
    </cfRule>
    <cfRule type="expression" dxfId="77" priority="13">
      <formula>L23+#REF!&gt;120</formula>
    </cfRule>
  </conditionalFormatting>
  <conditionalFormatting sqref="L26:O26">
    <cfRule type="expression" priority="2" stopIfTrue="1">
      <formula>L20=""</formula>
    </cfRule>
    <cfRule type="expression" dxfId="76" priority="10">
      <formula>L26&gt;L18</formula>
    </cfRule>
  </conditionalFormatting>
  <conditionalFormatting sqref="L27:O27">
    <cfRule type="expression" priority="89" stopIfTrue="1">
      <formula>L20=""</formula>
    </cfRule>
    <cfRule type="expression" dxfId="75" priority="90">
      <formula>L26&gt;I41</formula>
    </cfRule>
    <cfRule type="expression" dxfId="74" priority="91">
      <formula>L27&gt;K37:K39</formula>
    </cfRule>
    <cfRule type="expression" dxfId="73" priority="92">
      <formula>L27&lt;G37:G39</formula>
    </cfRule>
  </conditionalFormatting>
  <conditionalFormatting sqref="L31:O31">
    <cfRule type="expression" priority="93" stopIfTrue="1">
      <formula>J29=""</formula>
    </cfRule>
    <cfRule type="expression" dxfId="72" priority="94">
      <formula>L30&gt;Y41</formula>
    </cfRule>
    <cfRule type="expression" dxfId="71" priority="95">
      <formula>L31&gt;K37:K39</formula>
    </cfRule>
    <cfRule type="expression" dxfId="70" priority="96">
      <formula>L31&lt;G37:G39</formula>
    </cfRule>
  </conditionalFormatting>
  <pageMargins left="0.5" right="0.5" top="0.5" bottom="0.5" header="0.3" footer="0.3"/>
  <pageSetup orientation="portrait" r:id="rId1"/>
  <ignoredErrors>
    <ignoredError sqref="L30" formulaRange="1"/>
    <ignoredError sqref="I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52"/>
  <sheetViews>
    <sheetView showGridLines="0" zoomScaleNormal="100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52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>
        <f ca="1">TODAY()</f>
        <v>45397</v>
      </c>
      <c r="AA1" s="40"/>
      <c r="AB1" s="40"/>
      <c r="AC1" s="40"/>
      <c r="AD1" s="40"/>
    </row>
    <row r="2" spans="1:30" ht="9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8"/>
      <c r="AA2" s="8"/>
      <c r="AB2" s="8"/>
      <c r="AC2" s="8"/>
      <c r="AD2" s="8"/>
    </row>
    <row r="3" spans="1:30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43886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2306.6</v>
      </c>
      <c r="M19" s="42"/>
      <c r="N19" s="42"/>
      <c r="O19" s="43"/>
      <c r="P19" s="50" t="s">
        <v>7</v>
      </c>
      <c r="Q19" s="50"/>
      <c r="R19" s="40" t="s">
        <v>4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1450.07</v>
      </c>
      <c r="M20" s="42"/>
      <c r="N20" s="42"/>
      <c r="O20" s="43"/>
      <c r="P20" s="50" t="s">
        <v>7</v>
      </c>
      <c r="Q20" s="50"/>
      <c r="S20" s="7"/>
      <c r="T20" s="7"/>
      <c r="U20" s="41">
        <f>Y20/L20</f>
        <v>39.134662464570681</v>
      </c>
      <c r="V20" s="42"/>
      <c r="W20" s="43"/>
      <c r="X20" s="2" t="s">
        <v>9</v>
      </c>
      <c r="Y20" s="41">
        <v>56748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3</v>
      </c>
      <c r="S21" s="74"/>
      <c r="T21" s="74"/>
      <c r="U21" s="41">
        <f>34+R21</f>
        <v>37</v>
      </c>
      <c r="V21" s="42"/>
      <c r="W21" s="43"/>
      <c r="X21" s="2" t="s">
        <v>9</v>
      </c>
      <c r="Y21" s="41" t="str">
        <f t="shared" ref="Y21:Y26" si="0"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73">
        <v>3</v>
      </c>
      <c r="S22" s="74"/>
      <c r="T22" s="74"/>
      <c r="U22" s="41">
        <f>34+R22</f>
        <v>37</v>
      </c>
      <c r="V22" s="42"/>
      <c r="W22" s="43"/>
      <c r="X22" s="2" t="s">
        <v>9</v>
      </c>
      <c r="Y22" s="41" t="str">
        <f t="shared" si="0"/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73</v>
      </c>
      <c r="V23" s="42"/>
      <c r="W23" s="43"/>
      <c r="X23" s="2" t="s">
        <v>9</v>
      </c>
      <c r="Y23" s="41" t="str">
        <f t="shared" si="0"/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59"/>
      <c r="M24" s="60"/>
      <c r="N24" s="60"/>
      <c r="O24" s="61"/>
      <c r="P24" s="50" t="s">
        <v>7</v>
      </c>
      <c r="Q24" s="50"/>
      <c r="U24" s="41">
        <v>95</v>
      </c>
      <c r="V24" s="42"/>
      <c r="W24" s="43"/>
      <c r="X24" s="2" t="s">
        <v>9</v>
      </c>
      <c r="Y24" s="41" t="str">
        <f t="shared" si="0"/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59"/>
      <c r="M25" s="60"/>
      <c r="N25" s="60"/>
      <c r="O25" s="61"/>
      <c r="P25" s="50" t="s">
        <v>7</v>
      </c>
      <c r="Q25" s="50"/>
      <c r="U25" s="41">
        <v>123</v>
      </c>
      <c r="V25" s="42"/>
      <c r="W25" s="43"/>
      <c r="X25" s="2" t="s">
        <v>9</v>
      </c>
      <c r="Y25" s="41" t="str">
        <f t="shared" si="0"/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A26" s="46" t="s">
        <v>45</v>
      </c>
      <c r="B26" s="46"/>
      <c r="C26" s="46"/>
      <c r="D26" s="46"/>
      <c r="E26" s="46"/>
      <c r="F26" s="46"/>
      <c r="G26" s="46"/>
      <c r="H26" s="46"/>
      <c r="I26" s="49"/>
      <c r="J26" s="64"/>
      <c r="K26" s="65"/>
      <c r="L26" s="41" t="str">
        <f>IF(J26="","",6*J26)</f>
        <v/>
      </c>
      <c r="M26" s="42"/>
      <c r="N26" s="42"/>
      <c r="O26" s="43"/>
      <c r="P26" s="50" t="s">
        <v>7</v>
      </c>
      <c r="Q26" s="50"/>
      <c r="U26" s="41">
        <v>47.92</v>
      </c>
      <c r="V26" s="42"/>
      <c r="W26" s="43"/>
      <c r="X26" s="2" t="s">
        <v>9</v>
      </c>
      <c r="Y26" s="41" t="str">
        <f t="shared" si="0"/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44</v>
      </c>
      <c r="B27" s="46"/>
      <c r="C27" s="46"/>
      <c r="D27" s="46"/>
      <c r="E27" s="46"/>
      <c r="F27" s="46"/>
      <c r="G27" s="46"/>
      <c r="H27" s="46"/>
      <c r="I27" s="49"/>
      <c r="J27" s="66">
        <v>40</v>
      </c>
      <c r="K27" s="67"/>
      <c r="P27" s="5"/>
      <c r="Q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47</v>
      </c>
      <c r="G28" s="46"/>
      <c r="H28" s="46"/>
      <c r="I28" s="46"/>
      <c r="J28" s="46"/>
      <c r="K28" s="49"/>
      <c r="L28" s="41" t="str">
        <f>IF(L21="","",SUM(L20:L26))</f>
        <v/>
      </c>
      <c r="M28" s="42"/>
      <c r="N28" s="42"/>
      <c r="O28" s="43"/>
      <c r="P28" s="50" t="s">
        <v>7</v>
      </c>
      <c r="Q28" s="50"/>
      <c r="Y28" s="41" t="str">
        <f>IF(L21="","",SUM(Y20:Y26))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D29" s="3"/>
      <c r="F29" s="46" t="s">
        <v>46</v>
      </c>
      <c r="G29" s="46"/>
      <c r="H29" s="46"/>
      <c r="I29" s="46"/>
      <c r="J29" s="46"/>
      <c r="K29" s="49"/>
      <c r="L29" s="41" t="str">
        <f>IF(L21="","",Y28/L28)</f>
        <v/>
      </c>
      <c r="M29" s="42"/>
      <c r="N29" s="42"/>
      <c r="O29" s="43"/>
      <c r="P29" s="2" t="s">
        <v>9</v>
      </c>
      <c r="R29" s="13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D30" s="3"/>
      <c r="F30" s="46" t="s">
        <v>16</v>
      </c>
      <c r="G30" s="46"/>
      <c r="H30" s="46"/>
      <c r="I30" s="46"/>
      <c r="J30" s="46"/>
      <c r="K30" s="49"/>
      <c r="L30" s="41" t="str">
        <f>IF(L28="","",L19-L28)</f>
        <v/>
      </c>
      <c r="M30" s="42"/>
      <c r="N30" s="42"/>
      <c r="O30" s="43"/>
      <c r="P30" s="50" t="s">
        <v>7</v>
      </c>
      <c r="Q30" s="50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7.25" customHeight="1">
      <c r="A31" s="46" t="s">
        <v>48</v>
      </c>
      <c r="B31" s="46"/>
      <c r="C31" s="46"/>
      <c r="D31" s="46"/>
      <c r="E31" s="46"/>
      <c r="F31" s="46"/>
      <c r="G31" s="46"/>
      <c r="H31" s="46"/>
      <c r="I31" s="49"/>
      <c r="J31" s="64"/>
      <c r="K31" s="65"/>
      <c r="L31" s="41" t="str">
        <f>IF(J31="","",6*J31)</f>
        <v/>
      </c>
      <c r="M31" s="42"/>
      <c r="N31" s="42"/>
      <c r="O31" s="43"/>
      <c r="P31" s="50" t="s">
        <v>7</v>
      </c>
      <c r="Q31" s="50"/>
      <c r="U31" s="41">
        <v>47.92</v>
      </c>
      <c r="V31" s="42"/>
      <c r="W31" s="43"/>
      <c r="X31" s="2" t="s">
        <v>9</v>
      </c>
      <c r="Y31" s="41" t="str">
        <f>IF(J31="","",L31*U31)</f>
        <v/>
      </c>
      <c r="Z31" s="42"/>
      <c r="AA31" s="42"/>
      <c r="AB31" s="43"/>
      <c r="AC31" s="40" t="s">
        <v>10</v>
      </c>
      <c r="AD31" s="40"/>
    </row>
    <row r="32" spans="1:63" ht="17.25" customHeight="1">
      <c r="C32" s="5"/>
      <c r="F32" s="46" t="s">
        <v>49</v>
      </c>
      <c r="G32" s="46"/>
      <c r="H32" s="46"/>
      <c r="I32" s="46"/>
      <c r="J32" s="46"/>
      <c r="K32" s="49"/>
      <c r="L32" s="41" t="str">
        <f>IF(J31="","",SUM(L20:L25)+L31)</f>
        <v/>
      </c>
      <c r="M32" s="42"/>
      <c r="N32" s="42"/>
      <c r="O32" s="43"/>
      <c r="P32" s="50" t="s">
        <v>7</v>
      </c>
      <c r="Q32" s="50"/>
      <c r="Y32" s="41" t="str">
        <f>IF(J31="","",SUM(Y20:Y25)+Y31)</f>
        <v/>
      </c>
      <c r="Z32" s="42"/>
      <c r="AA32" s="42"/>
      <c r="AB32" s="43"/>
      <c r="AC32" s="40" t="s">
        <v>10</v>
      </c>
      <c r="AD32" s="40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7.25" customHeight="1">
      <c r="C33" s="5"/>
      <c r="F33" s="46" t="s">
        <v>50</v>
      </c>
      <c r="G33" s="46"/>
      <c r="H33" s="46"/>
      <c r="I33" s="46"/>
      <c r="J33" s="46"/>
      <c r="K33" s="49"/>
      <c r="L33" s="41" t="str">
        <f>IF(J31="","",Y32/L32)</f>
        <v/>
      </c>
      <c r="M33" s="42"/>
      <c r="N33" s="42"/>
      <c r="O33" s="43"/>
      <c r="P33" s="2" t="s">
        <v>9</v>
      </c>
      <c r="R33" s="12" t="s">
        <v>51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9" customHeight="1">
      <c r="C34" s="5"/>
      <c r="H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:63" ht="17.25" customHeight="1"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Q36" s="40" t="s">
        <v>27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63" ht="17.25" customHeight="1">
      <c r="C37" s="8"/>
      <c r="D37" s="8"/>
      <c r="G37" s="40" t="s">
        <v>24</v>
      </c>
      <c r="H37" s="40"/>
      <c r="I37" s="40"/>
      <c r="J37" s="40"/>
      <c r="K37" s="40" t="s">
        <v>25</v>
      </c>
      <c r="L37" s="40"/>
      <c r="M37" s="40"/>
      <c r="N37" s="40"/>
      <c r="U37" s="40" t="s">
        <v>24</v>
      </c>
      <c r="V37" s="40"/>
      <c r="W37" s="40"/>
      <c r="X37" s="40"/>
      <c r="Y37" s="40" t="s">
        <v>25</v>
      </c>
      <c r="Z37" s="40"/>
      <c r="AA37" s="40"/>
      <c r="AB37" s="40"/>
    </row>
    <row r="38" spans="1:63" ht="17.25" customHeight="1">
      <c r="B38" s="8"/>
      <c r="C38" s="40" t="s">
        <v>3</v>
      </c>
      <c r="D38" s="40"/>
      <c r="E38" s="40"/>
      <c r="F38" s="40"/>
      <c r="G38" s="40" t="s">
        <v>23</v>
      </c>
      <c r="H38" s="40"/>
      <c r="I38" s="40"/>
      <c r="J38" s="40"/>
      <c r="K38" s="40" t="s">
        <v>23</v>
      </c>
      <c r="L38" s="40"/>
      <c r="M38" s="40"/>
      <c r="N38" s="40"/>
      <c r="Q38" s="40" t="s">
        <v>3</v>
      </c>
      <c r="R38" s="40"/>
      <c r="S38" s="40"/>
      <c r="T38" s="40"/>
      <c r="U38" s="40" t="s">
        <v>23</v>
      </c>
      <c r="V38" s="40"/>
      <c r="W38" s="40"/>
      <c r="X38" s="40"/>
      <c r="Y38" s="40" t="s">
        <v>23</v>
      </c>
      <c r="Z38" s="40"/>
      <c r="AA38" s="40"/>
      <c r="AB38" s="40"/>
    </row>
    <row r="39" spans="1:63" ht="17.25" customHeight="1">
      <c r="B39" s="6"/>
      <c r="C39" s="44">
        <v>1500</v>
      </c>
      <c r="D39" s="44"/>
      <c r="E39" s="44"/>
      <c r="F39" s="44"/>
      <c r="G39" s="45">
        <v>35</v>
      </c>
      <c r="H39" s="45"/>
      <c r="I39" s="45"/>
      <c r="J39" s="45"/>
      <c r="K39" s="45">
        <v>47.3</v>
      </c>
      <c r="L39" s="45"/>
      <c r="M39" s="45"/>
      <c r="N39" s="45"/>
      <c r="Q39" s="44">
        <v>1500</v>
      </c>
      <c r="R39" s="44"/>
      <c r="S39" s="44"/>
      <c r="T39" s="44"/>
      <c r="U39" s="45">
        <v>35</v>
      </c>
      <c r="V39" s="45"/>
      <c r="W39" s="45"/>
      <c r="X39" s="45"/>
      <c r="Y39" s="45">
        <v>40.5</v>
      </c>
      <c r="Z39" s="45"/>
      <c r="AA39" s="45"/>
      <c r="AB39" s="45"/>
    </row>
    <row r="40" spans="1:63" ht="17.25" customHeight="1">
      <c r="B40" s="6"/>
      <c r="C40" s="44">
        <v>1950</v>
      </c>
      <c r="D40" s="44"/>
      <c r="E40" s="44"/>
      <c r="F40" s="44"/>
      <c r="G40" s="45">
        <v>35</v>
      </c>
      <c r="H40" s="45"/>
      <c r="I40" s="45"/>
      <c r="J40" s="45"/>
      <c r="K40" s="45">
        <v>47.3</v>
      </c>
      <c r="L40" s="45"/>
      <c r="M40" s="45"/>
      <c r="N40" s="45"/>
      <c r="Q40" s="44">
        <v>1950</v>
      </c>
      <c r="R40" s="44"/>
      <c r="S40" s="44"/>
      <c r="T40" s="44"/>
      <c r="U40" s="45">
        <v>35</v>
      </c>
      <c r="V40" s="45"/>
      <c r="W40" s="45"/>
      <c r="X40" s="45"/>
      <c r="Y40" s="45">
        <v>40.5</v>
      </c>
      <c r="Z40" s="45"/>
      <c r="AA40" s="45"/>
      <c r="AB40" s="45"/>
    </row>
    <row r="41" spans="1:63" ht="17.25" customHeight="1">
      <c r="A41" s="7"/>
      <c r="B41" s="6"/>
      <c r="C41" s="44">
        <v>2300</v>
      </c>
      <c r="D41" s="44"/>
      <c r="E41" s="44"/>
      <c r="F41" s="44"/>
      <c r="G41" s="45">
        <v>38.5</v>
      </c>
      <c r="H41" s="45"/>
      <c r="I41" s="45"/>
      <c r="J41" s="45"/>
      <c r="K41" s="45">
        <v>47.3</v>
      </c>
      <c r="L41" s="45"/>
      <c r="M41" s="45"/>
      <c r="N41" s="45"/>
      <c r="Q41" s="44">
        <v>2000</v>
      </c>
      <c r="R41" s="44"/>
      <c r="S41" s="44"/>
      <c r="T41" s="44"/>
      <c r="U41" s="45">
        <v>35.5</v>
      </c>
      <c r="V41" s="45"/>
      <c r="W41" s="45"/>
      <c r="X41" s="45"/>
      <c r="Y41" s="45">
        <v>40.5</v>
      </c>
      <c r="Z41" s="45"/>
      <c r="AA41" s="45"/>
      <c r="AB41" s="4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7.25" customHeight="1">
      <c r="B42" s="6"/>
      <c r="C42" s="7"/>
      <c r="D42" s="7"/>
    </row>
    <row r="43" spans="1:63" ht="17.25" customHeight="1">
      <c r="A43" s="48" t="s">
        <v>52</v>
      </c>
      <c r="B43" s="48"/>
      <c r="C43" s="48"/>
      <c r="D43" s="48"/>
      <c r="E43" s="48"/>
      <c r="F43" s="48"/>
      <c r="G43" s="48"/>
      <c r="H43" s="48"/>
      <c r="I43" s="47" t="e">
        <f>(100*L29)-1550</f>
        <v>#VALUE!</v>
      </c>
      <c r="J43" s="47"/>
      <c r="K43" s="47"/>
      <c r="L43" s="47"/>
      <c r="M43" s="40" t="s">
        <v>7</v>
      </c>
      <c r="N43" s="40"/>
      <c r="P43" s="46" t="s">
        <v>53</v>
      </c>
      <c r="Q43" s="46"/>
      <c r="R43" s="46"/>
      <c r="S43" s="46"/>
      <c r="T43" s="46"/>
      <c r="U43" s="46"/>
      <c r="V43" s="46"/>
      <c r="W43" s="46"/>
      <c r="X43" s="46"/>
      <c r="Y43" s="47" t="str">
        <f>IF(J31="","",(100*L33)-1550)</f>
        <v/>
      </c>
      <c r="Z43" s="47"/>
      <c r="AA43" s="47"/>
      <c r="AB43" s="47"/>
    </row>
    <row r="44" spans="1:63" ht="17.25" customHeight="1">
      <c r="A44" s="46" t="s">
        <v>54</v>
      </c>
      <c r="B44" s="46"/>
      <c r="C44" s="46"/>
      <c r="D44" s="46"/>
      <c r="E44" s="46"/>
      <c r="F44" s="46"/>
      <c r="G44" s="46"/>
      <c r="H44" s="46"/>
      <c r="I44" s="47" t="e">
        <f>IF(L28&gt;I43,L28,I43)</f>
        <v>#VALUE!</v>
      </c>
      <c r="J44" s="47"/>
      <c r="K44" s="47"/>
      <c r="L44" s="47"/>
      <c r="P44" s="46" t="s">
        <v>54</v>
      </c>
      <c r="Q44" s="46"/>
      <c r="R44" s="46"/>
      <c r="S44" s="46"/>
      <c r="T44" s="46"/>
      <c r="U44" s="46"/>
      <c r="V44" s="46"/>
      <c r="W44" s="46"/>
      <c r="X44" s="46"/>
      <c r="Y44" s="47" t="str">
        <f>IF(L32&gt;Y43,L32,Y43)</f>
        <v/>
      </c>
      <c r="Z44" s="47"/>
      <c r="AA44" s="47"/>
      <c r="AB44" s="47"/>
    </row>
    <row r="47" spans="1:63" ht="17.25" customHeight="1"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7.25" customHeight="1"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</sheetData>
  <sheetProtection algorithmName="SHA-512" hashValue="rvYD1BIpgwt2+p5vcYH1L+PshjevXhVc7OG9Kp+0hWu85Hy3/TksI16LX+awbeVVPypZdvGTlSHPbalxouP2nw==" saltValue="ue39jb70guZHhJEE2DkPWg==" spinCount="100000" sheet="1" objects="1" scenarios="1" selectLockedCells="1"/>
  <mergeCells count="134">
    <mergeCell ref="P3:AD3"/>
    <mergeCell ref="A9:N10"/>
    <mergeCell ref="A12:N13"/>
    <mergeCell ref="R5:AD5"/>
    <mergeCell ref="R7:AD7"/>
    <mergeCell ref="R9:AD9"/>
    <mergeCell ref="R10:AD10"/>
    <mergeCell ref="R11:AD11"/>
    <mergeCell ref="R13:AD13"/>
    <mergeCell ref="R15:AD15"/>
    <mergeCell ref="A15:J16"/>
    <mergeCell ref="K15:N16"/>
    <mergeCell ref="R22:T22"/>
    <mergeCell ref="L25:O25"/>
    <mergeCell ref="L26:O26"/>
    <mergeCell ref="P22:Q22"/>
    <mergeCell ref="P23:Q23"/>
    <mergeCell ref="P24:Q24"/>
    <mergeCell ref="P25:Q25"/>
    <mergeCell ref="P26:Q26"/>
    <mergeCell ref="U24:W24"/>
    <mergeCell ref="U25:W25"/>
    <mergeCell ref="U26:W26"/>
    <mergeCell ref="AC24:AD24"/>
    <mergeCell ref="AC25:AD25"/>
    <mergeCell ref="AC26:AD26"/>
    <mergeCell ref="A19:K19"/>
    <mergeCell ref="A20:K20"/>
    <mergeCell ref="L18:O18"/>
    <mergeCell ref="Y18:AB18"/>
    <mergeCell ref="U18:W18"/>
    <mergeCell ref="A21:K21"/>
    <mergeCell ref="R18:T18"/>
    <mergeCell ref="Y20:AB20"/>
    <mergeCell ref="Y28:AB28"/>
    <mergeCell ref="AC20:AD20"/>
    <mergeCell ref="AC22:AD22"/>
    <mergeCell ref="AC23:AD23"/>
    <mergeCell ref="AC21:AD21"/>
    <mergeCell ref="L20:O20"/>
    <mergeCell ref="P19:Q19"/>
    <mergeCell ref="L19:O19"/>
    <mergeCell ref="U21:W21"/>
    <mergeCell ref="P20:Q20"/>
    <mergeCell ref="U20:W20"/>
    <mergeCell ref="L21:O21"/>
    <mergeCell ref="R21:T21"/>
    <mergeCell ref="P21:Q21"/>
    <mergeCell ref="Y21:AB21"/>
    <mergeCell ref="R19:T19"/>
    <mergeCell ref="Y22:AB22"/>
    <mergeCell ref="Y23:AB23"/>
    <mergeCell ref="Y24:AB24"/>
    <mergeCell ref="Y25:AB25"/>
    <mergeCell ref="Y26:AB26"/>
    <mergeCell ref="U22:W22"/>
    <mergeCell ref="U23:W23"/>
    <mergeCell ref="A22:K22"/>
    <mergeCell ref="A23:K23"/>
    <mergeCell ref="A24:K24"/>
    <mergeCell ref="A25:K25"/>
    <mergeCell ref="A26:I26"/>
    <mergeCell ref="J26:K26"/>
    <mergeCell ref="L22:O22"/>
    <mergeCell ref="L23:O23"/>
    <mergeCell ref="L24:O24"/>
    <mergeCell ref="Z1:AD1"/>
    <mergeCell ref="A1:Y1"/>
    <mergeCell ref="C40:F40"/>
    <mergeCell ref="C41:F41"/>
    <mergeCell ref="C36:N36"/>
    <mergeCell ref="G40:J40"/>
    <mergeCell ref="G41:J41"/>
    <mergeCell ref="K38:N38"/>
    <mergeCell ref="K37:N37"/>
    <mergeCell ref="G38:J38"/>
    <mergeCell ref="G37:J37"/>
    <mergeCell ref="Q40:T40"/>
    <mergeCell ref="Q41:T41"/>
    <mergeCell ref="Q38:T38"/>
    <mergeCell ref="Q36:AB36"/>
    <mergeCell ref="K39:N39"/>
    <mergeCell ref="K40:N40"/>
    <mergeCell ref="K41:N41"/>
    <mergeCell ref="Y40:AB40"/>
    <mergeCell ref="Y41:AB41"/>
    <mergeCell ref="Y38:AB38"/>
    <mergeCell ref="Y37:AB37"/>
    <mergeCell ref="U39:X39"/>
    <mergeCell ref="U40:X40"/>
    <mergeCell ref="Y31:AB31"/>
    <mergeCell ref="AC31:AD31"/>
    <mergeCell ref="F32:K32"/>
    <mergeCell ref="L32:O32"/>
    <mergeCell ref="P32:Q32"/>
    <mergeCell ref="Y32:AB32"/>
    <mergeCell ref="AC32:AD32"/>
    <mergeCell ref="J27:K27"/>
    <mergeCell ref="A27:I27"/>
    <mergeCell ref="A31:I31"/>
    <mergeCell ref="J31:K31"/>
    <mergeCell ref="L31:O31"/>
    <mergeCell ref="P31:Q31"/>
    <mergeCell ref="F29:K29"/>
    <mergeCell ref="F28:K28"/>
    <mergeCell ref="P28:Q28"/>
    <mergeCell ref="P30:Q30"/>
    <mergeCell ref="L28:O28"/>
    <mergeCell ref="L29:O29"/>
    <mergeCell ref="L30:O30"/>
    <mergeCell ref="AC28:AD28"/>
    <mergeCell ref="F30:K30"/>
    <mergeCell ref="U31:W31"/>
    <mergeCell ref="A44:H44"/>
    <mergeCell ref="I44:L44"/>
    <mergeCell ref="P44:X44"/>
    <mergeCell ref="Y44:AB44"/>
    <mergeCell ref="A51:AD51"/>
    <mergeCell ref="F33:K33"/>
    <mergeCell ref="L33:O33"/>
    <mergeCell ref="A43:H43"/>
    <mergeCell ref="I43:L43"/>
    <mergeCell ref="M43:N43"/>
    <mergeCell ref="P43:X43"/>
    <mergeCell ref="Y43:AB43"/>
    <mergeCell ref="U41:X41"/>
    <mergeCell ref="U38:X38"/>
    <mergeCell ref="U37:X37"/>
    <mergeCell ref="Y39:AB39"/>
    <mergeCell ref="Q39:T39"/>
    <mergeCell ref="G39:J39"/>
    <mergeCell ref="C38:F38"/>
    <mergeCell ref="C39:F39"/>
    <mergeCell ref="A50:AD50"/>
  </mergeCells>
  <conditionalFormatting sqref="D30">
    <cfRule type="cellIs" dxfId="69" priority="17" operator="lessThan">
      <formula>0</formula>
    </cfRule>
  </conditionalFormatting>
  <conditionalFormatting sqref="L28">
    <cfRule type="expression" priority="2" stopIfTrue="1">
      <formula>L28=""</formula>
    </cfRule>
    <cfRule type="expression" dxfId="68" priority="12">
      <formula>L28&gt;L19</formula>
    </cfRule>
  </conditionalFormatting>
  <conditionalFormatting sqref="L24:O24">
    <cfRule type="expression" dxfId="67" priority="13">
      <formula>L24&gt;120</formula>
    </cfRule>
    <cfRule type="expression" dxfId="66" priority="14">
      <formula>L24+L25&gt;120</formula>
    </cfRule>
  </conditionalFormatting>
  <conditionalFormatting sqref="L25:O25">
    <cfRule type="expression" dxfId="65" priority="10">
      <formula>L25&gt;50</formula>
    </cfRule>
    <cfRule type="expression" dxfId="64" priority="11">
      <formula>L24+L25&gt;120</formula>
    </cfRule>
  </conditionalFormatting>
  <conditionalFormatting sqref="L29:O29">
    <cfRule type="expression" priority="50" stopIfTrue="1">
      <formula>L28=""</formula>
    </cfRule>
    <cfRule type="expression" dxfId="63" priority="51">
      <formula>L28&gt;I43</formula>
    </cfRule>
    <cfRule type="expression" dxfId="62" priority="52">
      <formula>L29&gt;K39:K41</formula>
    </cfRule>
    <cfRule type="expression" dxfId="61" priority="53">
      <formula>L29&lt;G39:G41</formula>
    </cfRule>
  </conditionalFormatting>
  <conditionalFormatting sqref="L33:O33">
    <cfRule type="expression" priority="54" stopIfTrue="1">
      <formula>J31=""</formula>
    </cfRule>
    <cfRule type="expression" dxfId="60" priority="55">
      <formula>L32&gt;Y43</formula>
    </cfRule>
    <cfRule type="expression" dxfId="59" priority="56">
      <formula>L33&gt;K39:K41</formula>
    </cfRule>
    <cfRule type="expression" dxfId="58" priority="57">
      <formula>L33&lt;G39:G41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&amp;"Courier New,Regular"&amp;12  </oddHeader>
  </headerFooter>
  <ignoredErrors>
    <ignoredError sqref="L3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6C30-C08D-4D2E-96AA-5B7DC5BAEC7A}">
  <dimension ref="A1:BK51"/>
  <sheetViews>
    <sheetView showGridLines="0" zoomScaleNormal="100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/>
    <col min="4" max="4" width="3.1640625" style="2" customWidth="1"/>
    <col min="5" max="5" width="3.33203125" style="2"/>
    <col min="6" max="6" width="3.1640625" style="2" customWidth="1"/>
    <col min="7" max="7" width="3.33203125" style="2"/>
    <col min="8" max="8" width="3.1640625" style="2" customWidth="1"/>
    <col min="9" max="9" width="3.33203125" style="2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51">
        <f ca="1">TODAY()</f>
        <v>45397</v>
      </c>
      <c r="AA1" s="40"/>
      <c r="AB1" s="40"/>
      <c r="AC1" s="40"/>
      <c r="AD1" s="40"/>
    </row>
    <row r="2" spans="1:30" ht="9" customHeight="1"/>
    <row r="3" spans="1:30" ht="9" customHeight="1"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71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45378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/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2556.6</v>
      </c>
      <c r="M19" s="42"/>
      <c r="N19" s="42"/>
      <c r="O19" s="43"/>
      <c r="P19" s="50" t="s">
        <v>7</v>
      </c>
      <c r="Q19" s="50"/>
      <c r="R19" s="40" t="s">
        <v>4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1527.5</v>
      </c>
      <c r="M20" s="42"/>
      <c r="N20" s="42"/>
      <c r="O20" s="43"/>
      <c r="P20" s="50" t="s">
        <v>7</v>
      </c>
      <c r="Q20" s="50"/>
      <c r="S20" s="7"/>
      <c r="T20" s="7"/>
      <c r="U20" s="41">
        <f>Y20/L20</f>
        <v>38.596490998363336</v>
      </c>
      <c r="V20" s="42"/>
      <c r="W20" s="43"/>
      <c r="X20" s="2" t="s">
        <v>9</v>
      </c>
      <c r="Y20" s="41">
        <v>58956.14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3</v>
      </c>
      <c r="S21" s="74"/>
      <c r="T21" s="74"/>
      <c r="U21" s="41">
        <f>34+R21</f>
        <v>37</v>
      </c>
      <c r="V21" s="42"/>
      <c r="W21" s="43"/>
      <c r="X21" s="2" t="s">
        <v>9</v>
      </c>
      <c r="Y21" s="41" t="str">
        <f t="shared" ref="Y21:Y26" si="0"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73">
        <v>3</v>
      </c>
      <c r="S22" s="74"/>
      <c r="T22" s="74"/>
      <c r="U22" s="41">
        <f>34+R22</f>
        <v>37</v>
      </c>
      <c r="V22" s="42"/>
      <c r="W22" s="43"/>
      <c r="X22" s="2" t="s">
        <v>9</v>
      </c>
      <c r="Y22" s="41" t="str">
        <f t="shared" si="0"/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73</v>
      </c>
      <c r="V23" s="42"/>
      <c r="W23" s="43"/>
      <c r="X23" s="2" t="s">
        <v>9</v>
      </c>
      <c r="Y23" s="41" t="str">
        <f t="shared" si="0"/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59"/>
      <c r="M24" s="60"/>
      <c r="N24" s="60"/>
      <c r="O24" s="61"/>
      <c r="P24" s="50" t="s">
        <v>7</v>
      </c>
      <c r="Q24" s="50"/>
      <c r="U24" s="41">
        <v>95</v>
      </c>
      <c r="V24" s="42"/>
      <c r="W24" s="43"/>
      <c r="X24" s="2" t="s">
        <v>9</v>
      </c>
      <c r="Y24" s="41" t="str">
        <f t="shared" si="0"/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59"/>
      <c r="M25" s="60"/>
      <c r="N25" s="60"/>
      <c r="O25" s="61"/>
      <c r="P25" s="50" t="s">
        <v>7</v>
      </c>
      <c r="Q25" s="50"/>
      <c r="U25" s="41">
        <v>123</v>
      </c>
      <c r="V25" s="42"/>
      <c r="W25" s="43"/>
      <c r="X25" s="2" t="s">
        <v>9</v>
      </c>
      <c r="Y25" s="41" t="str">
        <f t="shared" si="0"/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A26" s="46" t="s">
        <v>45</v>
      </c>
      <c r="B26" s="46"/>
      <c r="C26" s="46"/>
      <c r="D26" s="46"/>
      <c r="E26" s="46"/>
      <c r="F26" s="46"/>
      <c r="G26" s="46"/>
      <c r="H26" s="46"/>
      <c r="I26" s="49"/>
      <c r="J26" s="64"/>
      <c r="K26" s="65"/>
      <c r="L26" s="41" t="str">
        <f>IF(J26="","",6*J26)</f>
        <v/>
      </c>
      <c r="M26" s="42"/>
      <c r="N26" s="42"/>
      <c r="O26" s="43"/>
      <c r="P26" s="50" t="s">
        <v>7</v>
      </c>
      <c r="Q26" s="50"/>
      <c r="U26" s="41">
        <v>47.92</v>
      </c>
      <c r="V26" s="42"/>
      <c r="W26" s="43"/>
      <c r="X26" s="2" t="s">
        <v>9</v>
      </c>
      <c r="Y26" s="41" t="str">
        <f t="shared" si="0"/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44</v>
      </c>
      <c r="B27" s="46"/>
      <c r="C27" s="46"/>
      <c r="D27" s="46"/>
      <c r="E27" s="46"/>
      <c r="F27" s="46"/>
      <c r="G27" s="46"/>
      <c r="H27" s="46"/>
      <c r="I27" s="49"/>
      <c r="J27" s="66">
        <v>50</v>
      </c>
      <c r="K27" s="67"/>
      <c r="P27" s="5"/>
      <c r="Q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47</v>
      </c>
      <c r="G28" s="46"/>
      <c r="H28" s="46"/>
      <c r="I28" s="46"/>
      <c r="J28" s="46"/>
      <c r="K28" s="49"/>
      <c r="L28" s="41" t="str">
        <f>IF(L21="","",SUM(L20:L26))</f>
        <v/>
      </c>
      <c r="M28" s="42"/>
      <c r="N28" s="42"/>
      <c r="O28" s="43"/>
      <c r="P28" s="50" t="s">
        <v>7</v>
      </c>
      <c r="Q28" s="50"/>
      <c r="Y28" s="41" t="str">
        <f>IF(L21="","",SUM(Y20:Y26))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D29" s="3"/>
      <c r="F29" s="46" t="s">
        <v>46</v>
      </c>
      <c r="G29" s="46"/>
      <c r="H29" s="46"/>
      <c r="I29" s="46"/>
      <c r="J29" s="46"/>
      <c r="K29" s="49"/>
      <c r="L29" s="41" t="str">
        <f>IF(L21="","",Y28/L28)</f>
        <v/>
      </c>
      <c r="M29" s="42"/>
      <c r="N29" s="42"/>
      <c r="O29" s="43"/>
      <c r="P29" s="2" t="s">
        <v>9</v>
      </c>
      <c r="R29" s="13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D30" s="3"/>
      <c r="F30" s="46" t="s">
        <v>16</v>
      </c>
      <c r="G30" s="46"/>
      <c r="H30" s="46"/>
      <c r="I30" s="46"/>
      <c r="J30" s="46"/>
      <c r="K30" s="49"/>
      <c r="L30" s="41" t="str">
        <f>IF(L21="","",L19-L28)</f>
        <v/>
      </c>
      <c r="M30" s="42"/>
      <c r="N30" s="42"/>
      <c r="O30" s="43"/>
      <c r="P30" s="50" t="s">
        <v>7</v>
      </c>
      <c r="Q30" s="50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7.25" customHeight="1">
      <c r="A31" s="46" t="s">
        <v>48</v>
      </c>
      <c r="B31" s="46"/>
      <c r="C31" s="46"/>
      <c r="D31" s="46"/>
      <c r="E31" s="46"/>
      <c r="F31" s="46"/>
      <c r="G31" s="46"/>
      <c r="H31" s="46"/>
      <c r="I31" s="49"/>
      <c r="J31" s="64"/>
      <c r="K31" s="65"/>
      <c r="L31" s="41" t="str">
        <f>IF(J31="","",6*J31)</f>
        <v/>
      </c>
      <c r="M31" s="42"/>
      <c r="N31" s="42"/>
      <c r="O31" s="43"/>
      <c r="P31" s="50" t="s">
        <v>7</v>
      </c>
      <c r="Q31" s="50"/>
      <c r="U31" s="41">
        <v>47.92</v>
      </c>
      <c r="V31" s="42"/>
      <c r="W31" s="43"/>
      <c r="X31" s="2" t="s">
        <v>9</v>
      </c>
      <c r="Y31" s="41" t="str">
        <f>IF(J31="","",L31*U31)</f>
        <v/>
      </c>
      <c r="Z31" s="42"/>
      <c r="AA31" s="42"/>
      <c r="AB31" s="43"/>
      <c r="AC31" s="40" t="s">
        <v>10</v>
      </c>
      <c r="AD31" s="40"/>
    </row>
    <row r="32" spans="1:63" ht="17.25" customHeight="1">
      <c r="C32" s="5"/>
      <c r="F32" s="46" t="s">
        <v>49</v>
      </c>
      <c r="G32" s="46"/>
      <c r="H32" s="46"/>
      <c r="I32" s="46"/>
      <c r="J32" s="46"/>
      <c r="K32" s="49"/>
      <c r="L32" s="41" t="str">
        <f>IF(J31="","",SUM(L20:L25)+L31)</f>
        <v/>
      </c>
      <c r="M32" s="42"/>
      <c r="N32" s="42"/>
      <c r="O32" s="43"/>
      <c r="P32" s="50" t="s">
        <v>7</v>
      </c>
      <c r="Q32" s="50"/>
      <c r="Y32" s="41" t="str">
        <f>IF(J31="","",SUM(Y20:Y25)+Y31)</f>
        <v/>
      </c>
      <c r="Z32" s="42"/>
      <c r="AA32" s="42"/>
      <c r="AB32" s="43"/>
      <c r="AC32" s="40" t="s">
        <v>10</v>
      </c>
      <c r="AD32" s="40"/>
    </row>
    <row r="33" spans="1:63" ht="17.25" customHeight="1">
      <c r="C33" s="5"/>
      <c r="F33" s="46" t="s">
        <v>50</v>
      </c>
      <c r="G33" s="46"/>
      <c r="H33" s="46"/>
      <c r="I33" s="46"/>
      <c r="J33" s="46"/>
      <c r="K33" s="49"/>
      <c r="L33" s="41" t="str">
        <f>IF(J31="","",Y32/L32)</f>
        <v/>
      </c>
      <c r="M33" s="42"/>
      <c r="N33" s="42"/>
      <c r="O33" s="43"/>
      <c r="P33" s="2" t="s">
        <v>9</v>
      </c>
      <c r="R33" s="12" t="s">
        <v>51</v>
      </c>
    </row>
    <row r="34" spans="1:63" ht="9" customHeight="1">
      <c r="C34" s="5"/>
      <c r="H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:63" ht="17.25" customHeight="1"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Q36" s="40" t="s">
        <v>27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63" ht="17.25" customHeight="1">
      <c r="C37" s="8"/>
      <c r="D37" s="8"/>
      <c r="G37" s="40" t="s">
        <v>24</v>
      </c>
      <c r="H37" s="40"/>
      <c r="I37" s="40"/>
      <c r="J37" s="40"/>
      <c r="K37" s="40" t="s">
        <v>25</v>
      </c>
      <c r="L37" s="40"/>
      <c r="M37" s="40"/>
      <c r="N37" s="40"/>
      <c r="U37" s="40" t="s">
        <v>24</v>
      </c>
      <c r="V37" s="40"/>
      <c r="W37" s="40"/>
      <c r="X37" s="40"/>
      <c r="Y37" s="40" t="s">
        <v>25</v>
      </c>
      <c r="Z37" s="40"/>
      <c r="AA37" s="40"/>
      <c r="AB37" s="40"/>
    </row>
    <row r="38" spans="1:63" ht="17.25" customHeight="1">
      <c r="B38" s="8"/>
      <c r="C38" s="40" t="s">
        <v>3</v>
      </c>
      <c r="D38" s="40"/>
      <c r="E38" s="40"/>
      <c r="F38" s="40"/>
      <c r="G38" s="40" t="s">
        <v>23</v>
      </c>
      <c r="H38" s="40"/>
      <c r="I38" s="40"/>
      <c r="J38" s="40"/>
      <c r="K38" s="40" t="s">
        <v>23</v>
      </c>
      <c r="L38" s="40"/>
      <c r="M38" s="40"/>
      <c r="N38" s="40"/>
      <c r="Q38" s="40" t="s">
        <v>3</v>
      </c>
      <c r="R38" s="40"/>
      <c r="S38" s="40"/>
      <c r="T38" s="40"/>
      <c r="U38" s="40" t="s">
        <v>23</v>
      </c>
      <c r="V38" s="40"/>
      <c r="W38" s="40"/>
      <c r="X38" s="40"/>
      <c r="Y38" s="40" t="s">
        <v>23</v>
      </c>
      <c r="Z38" s="40"/>
      <c r="AA38" s="40"/>
      <c r="AB38" s="40"/>
    </row>
    <row r="39" spans="1:63" ht="17.25" customHeight="1">
      <c r="B39" s="6"/>
      <c r="C39" s="44">
        <v>1500</v>
      </c>
      <c r="D39" s="44"/>
      <c r="E39" s="44"/>
      <c r="F39" s="44"/>
      <c r="G39" s="45">
        <v>35</v>
      </c>
      <c r="H39" s="45"/>
      <c r="I39" s="45"/>
      <c r="J39" s="45"/>
      <c r="K39" s="45">
        <v>47.3</v>
      </c>
      <c r="L39" s="45"/>
      <c r="M39" s="45"/>
      <c r="N39" s="45"/>
      <c r="Q39" s="44">
        <v>1500</v>
      </c>
      <c r="R39" s="44"/>
      <c r="S39" s="44"/>
      <c r="T39" s="44"/>
      <c r="U39" s="45">
        <v>35</v>
      </c>
      <c r="V39" s="45"/>
      <c r="W39" s="45"/>
      <c r="X39" s="45"/>
      <c r="Y39" s="45">
        <v>40.5</v>
      </c>
      <c r="Z39" s="45"/>
      <c r="AA39" s="45"/>
      <c r="AB39" s="45"/>
    </row>
    <row r="40" spans="1:63" ht="17.25" customHeight="1">
      <c r="B40" s="6"/>
      <c r="C40" s="44">
        <v>1950</v>
      </c>
      <c r="D40" s="44"/>
      <c r="E40" s="44"/>
      <c r="F40" s="44"/>
      <c r="G40" s="45">
        <v>35</v>
      </c>
      <c r="H40" s="45"/>
      <c r="I40" s="45"/>
      <c r="J40" s="45"/>
      <c r="K40" s="45">
        <v>47.3</v>
      </c>
      <c r="L40" s="45"/>
      <c r="M40" s="45"/>
      <c r="N40" s="45"/>
      <c r="Q40" s="44">
        <v>1950</v>
      </c>
      <c r="R40" s="44"/>
      <c r="S40" s="44"/>
      <c r="T40" s="44"/>
      <c r="U40" s="45">
        <v>35</v>
      </c>
      <c r="V40" s="45"/>
      <c r="W40" s="45"/>
      <c r="X40" s="45"/>
      <c r="Y40" s="45">
        <v>40.5</v>
      </c>
      <c r="Z40" s="45"/>
      <c r="AA40" s="45"/>
      <c r="AB40" s="45"/>
    </row>
    <row r="41" spans="1:63" ht="17.25" customHeight="1">
      <c r="A41" s="7"/>
      <c r="B41" s="6"/>
      <c r="C41" s="44">
        <v>2550</v>
      </c>
      <c r="D41" s="44"/>
      <c r="E41" s="44"/>
      <c r="F41" s="44"/>
      <c r="G41" s="45">
        <v>41</v>
      </c>
      <c r="H41" s="45"/>
      <c r="I41" s="45"/>
      <c r="J41" s="45"/>
      <c r="K41" s="45">
        <v>47.3</v>
      </c>
      <c r="L41" s="45"/>
      <c r="M41" s="45"/>
      <c r="N41" s="45"/>
      <c r="Q41" s="44">
        <v>2200</v>
      </c>
      <c r="R41" s="44"/>
      <c r="S41" s="44"/>
      <c r="T41" s="44"/>
      <c r="U41" s="45">
        <v>37.5</v>
      </c>
      <c r="V41" s="45"/>
      <c r="W41" s="45"/>
      <c r="X41" s="45"/>
      <c r="Y41" s="45">
        <v>40.5</v>
      </c>
      <c r="Z41" s="45"/>
      <c r="AA41" s="45"/>
      <c r="AB41" s="4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7.25" customHeight="1">
      <c r="B42" s="6"/>
      <c r="C42" s="7"/>
      <c r="D42" s="7"/>
    </row>
    <row r="43" spans="1:63" ht="17.25" customHeight="1">
      <c r="A43" s="48" t="s">
        <v>52</v>
      </c>
      <c r="B43" s="48"/>
      <c r="C43" s="48"/>
      <c r="D43" s="48"/>
      <c r="E43" s="48"/>
      <c r="F43" s="48"/>
      <c r="G43" s="48"/>
      <c r="H43" s="48"/>
      <c r="I43" s="47" t="e">
        <f>(100*L29)-1550</f>
        <v>#VALUE!</v>
      </c>
      <c r="J43" s="47"/>
      <c r="K43" s="47"/>
      <c r="L43" s="47"/>
      <c r="M43" s="40" t="s">
        <v>7</v>
      </c>
      <c r="N43" s="40"/>
      <c r="P43" s="46" t="s">
        <v>53</v>
      </c>
      <c r="Q43" s="46"/>
      <c r="R43" s="46"/>
      <c r="S43" s="46"/>
      <c r="T43" s="46"/>
      <c r="U43" s="46"/>
      <c r="V43" s="46"/>
      <c r="W43" s="46"/>
      <c r="X43" s="46"/>
      <c r="Y43" s="47" t="str">
        <f>IF(J31="","",(100*L33)-1550)</f>
        <v/>
      </c>
      <c r="Z43" s="47"/>
      <c r="AA43" s="47"/>
      <c r="AB43" s="47"/>
    </row>
    <row r="44" spans="1:63" ht="17.25" customHeight="1">
      <c r="A44" s="46" t="s">
        <v>54</v>
      </c>
      <c r="B44" s="46"/>
      <c r="C44" s="46"/>
      <c r="D44" s="46"/>
      <c r="E44" s="46"/>
      <c r="F44" s="46"/>
      <c r="G44" s="46"/>
      <c r="H44" s="46"/>
      <c r="I44" s="47" t="e">
        <f>IF(L28&gt;I43,L28,I43)</f>
        <v>#VALUE!</v>
      </c>
      <c r="J44" s="47"/>
      <c r="K44" s="47"/>
      <c r="L44" s="47"/>
      <c r="P44" s="46" t="s">
        <v>54</v>
      </c>
      <c r="Q44" s="46"/>
      <c r="R44" s="46"/>
      <c r="S44" s="46"/>
      <c r="T44" s="46"/>
      <c r="U44" s="46"/>
      <c r="V44" s="46"/>
      <c r="W44" s="46"/>
      <c r="X44" s="46"/>
      <c r="Y44" s="47" t="str">
        <f>IF(L32&gt;Y43,L32,Y43)</f>
        <v/>
      </c>
      <c r="Z44" s="47"/>
      <c r="AA44" s="47"/>
      <c r="AB44" s="47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</sheetData>
  <sheetProtection algorithmName="SHA-512" hashValue="XhEzHBDVKng0SFU+xmttUIshIXf3Fkk96CSQMALblMCzlONHBAbL2MWr8QjjN4NJJQwaiZn06BPg8MpapgJdEw==" saltValue="Nwe4kemJSgiw369g3O38yw==" spinCount="100000" sheet="1" objects="1" scenarios="1" selectLockedCells="1"/>
  <mergeCells count="134">
    <mergeCell ref="A50:AD50"/>
    <mergeCell ref="A51:AD51"/>
    <mergeCell ref="A43:H43"/>
    <mergeCell ref="I43:L43"/>
    <mergeCell ref="M43:N43"/>
    <mergeCell ref="P43:X43"/>
    <mergeCell ref="Y43:AB43"/>
    <mergeCell ref="A44:H44"/>
    <mergeCell ref="I44:L44"/>
    <mergeCell ref="P44:X44"/>
    <mergeCell ref="Y44:AB44"/>
    <mergeCell ref="C41:F41"/>
    <mergeCell ref="G41:J41"/>
    <mergeCell ref="K41:N41"/>
    <mergeCell ref="Q41:T41"/>
    <mergeCell ref="U41:X41"/>
    <mergeCell ref="Y41:AB41"/>
    <mergeCell ref="C40:F40"/>
    <mergeCell ref="G40:J40"/>
    <mergeCell ref="K40:N40"/>
    <mergeCell ref="Q40:T40"/>
    <mergeCell ref="U40:X40"/>
    <mergeCell ref="Y40:AB40"/>
    <mergeCell ref="C39:F39"/>
    <mergeCell ref="G39:J39"/>
    <mergeCell ref="K39:N39"/>
    <mergeCell ref="Q39:T39"/>
    <mergeCell ref="U39:X39"/>
    <mergeCell ref="Y39:AB39"/>
    <mergeCell ref="C38:F38"/>
    <mergeCell ref="G38:J38"/>
    <mergeCell ref="K38:N38"/>
    <mergeCell ref="Q38:T38"/>
    <mergeCell ref="U38:X38"/>
    <mergeCell ref="Y38:AB38"/>
    <mergeCell ref="F33:K33"/>
    <mergeCell ref="L33:O33"/>
    <mergeCell ref="C36:N36"/>
    <mergeCell ref="Q36:AB36"/>
    <mergeCell ref="G37:J37"/>
    <mergeCell ref="K37:N37"/>
    <mergeCell ref="U37:X37"/>
    <mergeCell ref="Y37:AB37"/>
    <mergeCell ref="U31:W31"/>
    <mergeCell ref="Y31:AB31"/>
    <mergeCell ref="AC31:AD31"/>
    <mergeCell ref="F32:K32"/>
    <mergeCell ref="L32:O32"/>
    <mergeCell ref="P32:Q32"/>
    <mergeCell ref="Y32:AB32"/>
    <mergeCell ref="AC32:AD32"/>
    <mergeCell ref="F29:K29"/>
    <mergeCell ref="L29:O29"/>
    <mergeCell ref="F30:K30"/>
    <mergeCell ref="L30:O30"/>
    <mergeCell ref="P30:Q30"/>
    <mergeCell ref="A31:I31"/>
    <mergeCell ref="J31:K31"/>
    <mergeCell ref="L31:O31"/>
    <mergeCell ref="P31:Q31"/>
    <mergeCell ref="AC26:AD26"/>
    <mergeCell ref="A27:I27"/>
    <mergeCell ref="J27:K27"/>
    <mergeCell ref="F28:K28"/>
    <mergeCell ref="L28:O28"/>
    <mergeCell ref="P28:Q28"/>
    <mergeCell ref="Y28:AB28"/>
    <mergeCell ref="AC28:AD28"/>
    <mergeCell ref="A26:I26"/>
    <mergeCell ref="J26:K26"/>
    <mergeCell ref="L26:O26"/>
    <mergeCell ref="P26:Q26"/>
    <mergeCell ref="U26:W26"/>
    <mergeCell ref="Y26:AB26"/>
    <mergeCell ref="A25:K25"/>
    <mergeCell ref="L25:O25"/>
    <mergeCell ref="P25:Q25"/>
    <mergeCell ref="U25:W25"/>
    <mergeCell ref="Y25:AB25"/>
    <mergeCell ref="AC25:AD25"/>
    <mergeCell ref="A24:K24"/>
    <mergeCell ref="L24:O24"/>
    <mergeCell ref="P24:Q24"/>
    <mergeCell ref="U24:W24"/>
    <mergeCell ref="Y24:AB24"/>
    <mergeCell ref="AC24:AD24"/>
    <mergeCell ref="A23:K23"/>
    <mergeCell ref="L23:O23"/>
    <mergeCell ref="P23:Q23"/>
    <mergeCell ref="U23:W23"/>
    <mergeCell ref="Y23:AB23"/>
    <mergeCell ref="AC23:AD23"/>
    <mergeCell ref="AC21:AD21"/>
    <mergeCell ref="A22:K22"/>
    <mergeCell ref="L22:O22"/>
    <mergeCell ref="P22:Q22"/>
    <mergeCell ref="R22:T22"/>
    <mergeCell ref="U22:W22"/>
    <mergeCell ref="Y22:AB22"/>
    <mergeCell ref="AC22:AD22"/>
    <mergeCell ref="A21:K21"/>
    <mergeCell ref="L21:O21"/>
    <mergeCell ref="P21:Q21"/>
    <mergeCell ref="R21:T21"/>
    <mergeCell ref="U21:W21"/>
    <mergeCell ref="Y21:AB21"/>
    <mergeCell ref="A20:K20"/>
    <mergeCell ref="L20:O20"/>
    <mergeCell ref="P20:Q20"/>
    <mergeCell ref="U20:W20"/>
    <mergeCell ref="Y20:AB20"/>
    <mergeCell ref="AC20:AD20"/>
    <mergeCell ref="L18:O18"/>
    <mergeCell ref="R18:T18"/>
    <mergeCell ref="U18:W18"/>
    <mergeCell ref="Y18:AB18"/>
    <mergeCell ref="A19:K19"/>
    <mergeCell ref="L19:O19"/>
    <mergeCell ref="P19:Q19"/>
    <mergeCell ref="R19:T19"/>
    <mergeCell ref="R11:AD11"/>
    <mergeCell ref="A12:N13"/>
    <mergeCell ref="R13:AD13"/>
    <mergeCell ref="A15:J16"/>
    <mergeCell ref="K15:N16"/>
    <mergeCell ref="R15:AD15"/>
    <mergeCell ref="A1:Y1"/>
    <mergeCell ref="Z1:AD1"/>
    <mergeCell ref="P3:AD3"/>
    <mergeCell ref="R5:AD5"/>
    <mergeCell ref="R7:AD7"/>
    <mergeCell ref="A9:N10"/>
    <mergeCell ref="R9:AD9"/>
    <mergeCell ref="R10:AD10"/>
  </mergeCells>
  <conditionalFormatting sqref="D30">
    <cfRule type="cellIs" dxfId="57" priority="7" operator="lessThan">
      <formula>0</formula>
    </cfRule>
  </conditionalFormatting>
  <conditionalFormatting sqref="L28">
    <cfRule type="expression" dxfId="56" priority="2">
      <formula>L28&gt;L19</formula>
    </cfRule>
    <cfRule type="expression" priority="1" stopIfTrue="1">
      <formula>L21=""</formula>
    </cfRule>
  </conditionalFormatting>
  <conditionalFormatting sqref="L24:O24">
    <cfRule type="expression" dxfId="55" priority="5">
      <formula>L24&gt;120</formula>
    </cfRule>
    <cfRule type="expression" dxfId="54" priority="6">
      <formula>L24+L25&gt;120</formula>
    </cfRule>
  </conditionalFormatting>
  <conditionalFormatting sqref="L25:O25">
    <cfRule type="expression" dxfId="53" priority="3">
      <formula>L25&gt;50</formula>
    </cfRule>
    <cfRule type="expression" dxfId="52" priority="4">
      <formula>L24+L25&gt;120</formula>
    </cfRule>
  </conditionalFormatting>
  <conditionalFormatting sqref="L29:O29">
    <cfRule type="expression" dxfId="51" priority="15">
      <formula>L29&lt;G39:G41</formula>
    </cfRule>
    <cfRule type="expression" priority="12" stopIfTrue="1">
      <formula>L21=""</formula>
    </cfRule>
    <cfRule type="expression" dxfId="50" priority="14">
      <formula>L29&gt;K39:K41</formula>
    </cfRule>
    <cfRule type="expression" dxfId="49" priority="13">
      <formula>L28&gt;I43</formula>
    </cfRule>
  </conditionalFormatting>
  <conditionalFormatting sqref="L33:O33">
    <cfRule type="expression" dxfId="48" priority="9">
      <formula>L32&gt;Y43</formula>
    </cfRule>
    <cfRule type="expression" dxfId="47" priority="11">
      <formula>L33&lt;G39:G41</formula>
    </cfRule>
    <cfRule type="expression" dxfId="46" priority="10">
      <formula>L33&gt;K39:K41</formula>
    </cfRule>
    <cfRule type="expression" priority="8" stopIfTrue="1">
      <formula>J31=""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51"/>
  <sheetViews>
    <sheetView showGridLines="0" topLeftCell="A28" workbookViewId="0">
      <selection activeCell="L21" sqref="L21:O21"/>
    </sheetView>
  </sheetViews>
  <sheetFormatPr baseColWidth="10" defaultColWidth="3.33203125" defaultRowHeight="17.25" customHeight="1"/>
  <cols>
    <col min="1" max="1" width="3.33203125" style="2"/>
    <col min="2" max="2" width="3.1640625" style="2" customWidth="1"/>
    <col min="3" max="3" width="3.33203125" style="2" customWidth="1"/>
    <col min="4" max="4" width="3.1640625" style="2" customWidth="1"/>
    <col min="5" max="5" width="3.33203125" style="2" customWidth="1"/>
    <col min="6" max="6" width="3.1640625" style="2" customWidth="1"/>
    <col min="7" max="7" width="3.33203125" style="2" customWidth="1"/>
    <col min="8" max="8" width="3.1640625" style="2" customWidth="1"/>
    <col min="9" max="9" width="3.33203125" style="2" customWidth="1"/>
    <col min="10" max="10" width="3.1640625" style="2" customWidth="1"/>
    <col min="11" max="11" width="3.33203125" style="2"/>
    <col min="12" max="12" width="3.1640625" style="2" customWidth="1"/>
    <col min="13" max="13" width="3.33203125" style="2"/>
    <col min="14" max="14" width="3.1640625" style="2" customWidth="1"/>
    <col min="15" max="15" width="3.33203125" style="2"/>
    <col min="16" max="16" width="3.1640625" style="2" customWidth="1"/>
    <col min="17" max="17" width="3.33203125" style="2"/>
    <col min="18" max="18" width="3.1640625" style="2" customWidth="1"/>
    <col min="19" max="19" width="3.33203125" style="2"/>
    <col min="20" max="20" width="3.1640625" style="2" customWidth="1"/>
    <col min="21" max="21" width="3.33203125" style="2"/>
    <col min="22" max="22" width="3.1640625" style="2" customWidth="1"/>
    <col min="23" max="23" width="3.33203125" style="2"/>
    <col min="24" max="24" width="3.1640625" style="2" customWidth="1"/>
    <col min="25" max="25" width="3.33203125" style="2"/>
    <col min="26" max="26" width="3.1640625" style="2" customWidth="1"/>
    <col min="27" max="27" width="3.33203125" style="2"/>
    <col min="28" max="28" width="3.1640625" style="2" customWidth="1"/>
    <col min="29" max="29" width="3.33203125" style="2"/>
    <col min="30" max="30" width="3.1640625" style="2" customWidth="1"/>
    <col min="31" max="63" width="3.33203125" style="2"/>
    <col min="64" max="16384" width="3.33203125" style="1"/>
  </cols>
  <sheetData>
    <row r="1" spans="1:30" ht="17.2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1">
        <f ca="1">TODAY()</f>
        <v>45397</v>
      </c>
      <c r="AA1" s="40"/>
      <c r="AB1" s="40"/>
      <c r="AC1" s="40"/>
      <c r="AD1" s="40"/>
    </row>
    <row r="2" spans="1:30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"/>
      <c r="AA2" s="8"/>
      <c r="AB2" s="8"/>
      <c r="AC2" s="8"/>
      <c r="AD2" s="8"/>
    </row>
    <row r="3" spans="1:30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4" t="s">
        <v>62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9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6"/>
      <c r="Q5" s="32"/>
      <c r="R5" s="56" t="s">
        <v>63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</row>
    <row r="6" spans="1:30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6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 ht="9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6"/>
      <c r="Q7" s="33"/>
      <c r="R7" s="56" t="s">
        <v>64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7"/>
      <c r="Q8" s="20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1:30" ht="9" customHeight="1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9"/>
      <c r="P9" s="26"/>
      <c r="Q9" s="34"/>
      <c r="R9" s="56" t="s">
        <v>65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</row>
    <row r="10" spans="1:30" ht="9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9"/>
      <c r="P10" s="27"/>
      <c r="Q10" s="20"/>
      <c r="R10" s="57" t="s">
        <v>66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</row>
    <row r="11" spans="1:30" ht="9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7"/>
      <c r="Q11" s="20"/>
      <c r="R11" s="57" t="s">
        <v>67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 ht="9" customHeight="1">
      <c r="A12" s="55" t="s">
        <v>29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19"/>
      <c r="P12" s="27"/>
      <c r="Q12" s="20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9"/>
      <c r="P13" s="27"/>
      <c r="Q13" s="13" t="s">
        <v>51</v>
      </c>
      <c r="R13" s="57" t="s">
        <v>68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</row>
    <row r="14" spans="1:30" ht="9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7"/>
      <c r="Q14" s="20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</row>
    <row r="15" spans="1:30" ht="9" customHeight="1">
      <c r="A15" s="62" t="s">
        <v>70</v>
      </c>
      <c r="B15" s="62"/>
      <c r="C15" s="62"/>
      <c r="D15" s="62"/>
      <c r="E15" s="62"/>
      <c r="F15" s="62"/>
      <c r="G15" s="62"/>
      <c r="H15" s="62"/>
      <c r="I15" s="62"/>
      <c r="J15" s="62"/>
      <c r="K15" s="63">
        <v>44836</v>
      </c>
      <c r="L15" s="63"/>
      <c r="M15" s="63"/>
      <c r="N15" s="63"/>
      <c r="P15" s="27"/>
      <c r="Q15" s="12" t="s">
        <v>51</v>
      </c>
      <c r="R15" s="57" t="s">
        <v>69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</row>
    <row r="16" spans="1:30" ht="9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P16" s="28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</row>
    <row r="17" spans="1:63" ht="9" customHeight="1">
      <c r="F17" s="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7.25" customHeight="1">
      <c r="D18" s="8"/>
      <c r="F18" s="8"/>
      <c r="G18" s="8"/>
      <c r="I18" s="8"/>
      <c r="L18" s="53" t="s">
        <v>3</v>
      </c>
      <c r="M18" s="53"/>
      <c r="N18" s="53"/>
      <c r="O18" s="53"/>
      <c r="R18" s="40" t="s">
        <v>2</v>
      </c>
      <c r="S18" s="40"/>
      <c r="T18" s="40"/>
      <c r="U18" s="40" t="s">
        <v>23</v>
      </c>
      <c r="V18" s="40"/>
      <c r="W18" s="40"/>
      <c r="Y18" s="40" t="s">
        <v>5</v>
      </c>
      <c r="Z18" s="40"/>
      <c r="AA18" s="40"/>
      <c r="AB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46" t="s">
        <v>78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1">
        <v>2406.6</v>
      </c>
      <c r="M19" s="42"/>
      <c r="N19" s="42"/>
      <c r="O19" s="43"/>
      <c r="P19" s="50" t="s">
        <v>7</v>
      </c>
      <c r="Q19" s="50"/>
      <c r="R19" s="40" t="s">
        <v>4</v>
      </c>
      <c r="S19" s="40"/>
      <c r="T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7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/>
      <c r="J20" s="46"/>
      <c r="K20" s="49"/>
      <c r="L20" s="41">
        <v>1496.4</v>
      </c>
      <c r="M20" s="42"/>
      <c r="N20" s="42"/>
      <c r="O20" s="43"/>
      <c r="P20" s="50" t="s">
        <v>7</v>
      </c>
      <c r="Q20" s="50"/>
      <c r="R20" s="36"/>
      <c r="S20" s="36"/>
      <c r="T20" s="37"/>
      <c r="U20" s="41">
        <f>Y20/L20</f>
        <v>39.047326917936374</v>
      </c>
      <c r="V20" s="42"/>
      <c r="W20" s="43"/>
      <c r="X20" s="2" t="s">
        <v>9</v>
      </c>
      <c r="Y20" s="41">
        <v>58430.42</v>
      </c>
      <c r="Z20" s="42"/>
      <c r="AA20" s="42"/>
      <c r="AB20" s="43"/>
      <c r="AC20" s="40" t="s">
        <v>10</v>
      </c>
      <c r="AD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7.25" customHeight="1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9"/>
      <c r="L21" s="59"/>
      <c r="M21" s="60"/>
      <c r="N21" s="60"/>
      <c r="O21" s="61"/>
      <c r="P21" s="50" t="s">
        <v>7</v>
      </c>
      <c r="Q21" s="50"/>
      <c r="R21" s="73">
        <v>3</v>
      </c>
      <c r="S21" s="74"/>
      <c r="T21" s="74"/>
      <c r="U21" s="41">
        <f>34+R21</f>
        <v>37</v>
      </c>
      <c r="V21" s="42"/>
      <c r="W21" s="43"/>
      <c r="X21" s="2" t="s">
        <v>9</v>
      </c>
      <c r="Y21" s="41" t="str">
        <f t="shared" ref="Y21:Y26" si="0">IF(L21="","",L21*U21)</f>
        <v/>
      </c>
      <c r="Z21" s="42"/>
      <c r="AA21" s="42"/>
      <c r="AB21" s="43"/>
      <c r="AC21" s="40" t="s">
        <v>10</v>
      </c>
      <c r="AD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59"/>
      <c r="M22" s="60"/>
      <c r="N22" s="60"/>
      <c r="O22" s="61"/>
      <c r="P22" s="50" t="s">
        <v>7</v>
      </c>
      <c r="Q22" s="50"/>
      <c r="R22" s="73">
        <v>3</v>
      </c>
      <c r="S22" s="74"/>
      <c r="T22" s="74"/>
      <c r="U22" s="41">
        <f>34+R22</f>
        <v>37</v>
      </c>
      <c r="V22" s="42"/>
      <c r="W22" s="43"/>
      <c r="X22" s="2" t="s">
        <v>9</v>
      </c>
      <c r="Y22" s="41" t="str">
        <f t="shared" si="0"/>
        <v/>
      </c>
      <c r="Z22" s="42"/>
      <c r="AA22" s="42"/>
      <c r="AB22" s="43"/>
      <c r="AC22" s="40" t="s">
        <v>10</v>
      </c>
      <c r="AD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7.25" customHeight="1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59"/>
      <c r="M23" s="60"/>
      <c r="N23" s="60"/>
      <c r="O23" s="61"/>
      <c r="P23" s="50" t="s">
        <v>7</v>
      </c>
      <c r="Q23" s="50"/>
      <c r="U23" s="41">
        <v>73</v>
      </c>
      <c r="V23" s="42"/>
      <c r="W23" s="43"/>
      <c r="X23" s="2" t="s">
        <v>9</v>
      </c>
      <c r="Y23" s="41" t="str">
        <f t="shared" si="0"/>
        <v/>
      </c>
      <c r="Z23" s="42"/>
      <c r="AA23" s="42"/>
      <c r="AB23" s="43"/>
      <c r="AC23" s="40" t="s">
        <v>10</v>
      </c>
      <c r="AD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7.25" customHeight="1">
      <c r="A24" s="46" t="s">
        <v>14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59"/>
      <c r="M24" s="60"/>
      <c r="N24" s="60"/>
      <c r="O24" s="61"/>
      <c r="P24" s="50" t="s">
        <v>7</v>
      </c>
      <c r="Q24" s="50"/>
      <c r="U24" s="41">
        <v>95</v>
      </c>
      <c r="V24" s="42"/>
      <c r="W24" s="43"/>
      <c r="X24" s="2" t="s">
        <v>9</v>
      </c>
      <c r="Y24" s="41" t="str">
        <f t="shared" si="0"/>
        <v/>
      </c>
      <c r="Z24" s="42"/>
      <c r="AA24" s="42"/>
      <c r="AB24" s="43"/>
      <c r="AC24" s="40" t="s">
        <v>10</v>
      </c>
      <c r="AD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7.25" customHeight="1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59"/>
      <c r="M25" s="60"/>
      <c r="N25" s="60"/>
      <c r="O25" s="61"/>
      <c r="P25" s="50" t="s">
        <v>7</v>
      </c>
      <c r="Q25" s="50"/>
      <c r="U25" s="41">
        <v>123</v>
      </c>
      <c r="V25" s="42"/>
      <c r="W25" s="43"/>
      <c r="X25" s="2" t="s">
        <v>9</v>
      </c>
      <c r="Y25" s="41" t="str">
        <f t="shared" si="0"/>
        <v/>
      </c>
      <c r="Z25" s="42"/>
      <c r="AA25" s="42"/>
      <c r="AB25" s="43"/>
      <c r="AC25" s="40" t="s">
        <v>10</v>
      </c>
      <c r="AD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7.25" customHeight="1">
      <c r="A26" s="46" t="s">
        <v>45</v>
      </c>
      <c r="B26" s="46"/>
      <c r="C26" s="46"/>
      <c r="D26" s="46"/>
      <c r="E26" s="46"/>
      <c r="F26" s="46"/>
      <c r="G26" s="46"/>
      <c r="H26" s="46"/>
      <c r="I26" s="49"/>
      <c r="J26" s="64"/>
      <c r="K26" s="65"/>
      <c r="L26" s="41" t="str">
        <f>IF(J26="","",6*J26)</f>
        <v/>
      </c>
      <c r="M26" s="42"/>
      <c r="N26" s="42"/>
      <c r="O26" s="43"/>
      <c r="P26" s="50" t="s">
        <v>7</v>
      </c>
      <c r="Q26" s="50"/>
      <c r="U26" s="41">
        <v>47.92</v>
      </c>
      <c r="V26" s="42"/>
      <c r="W26" s="43"/>
      <c r="X26" s="2" t="s">
        <v>9</v>
      </c>
      <c r="Y26" s="41" t="str">
        <f t="shared" si="0"/>
        <v/>
      </c>
      <c r="Z26" s="42"/>
      <c r="AA26" s="42"/>
      <c r="AB26" s="43"/>
      <c r="AC26" s="40" t="s">
        <v>10</v>
      </c>
      <c r="AD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7.25" customHeight="1">
      <c r="A27" s="46" t="s">
        <v>44</v>
      </c>
      <c r="B27" s="46"/>
      <c r="C27" s="46"/>
      <c r="D27" s="46"/>
      <c r="E27" s="46"/>
      <c r="F27" s="46"/>
      <c r="G27" s="46"/>
      <c r="H27" s="46"/>
      <c r="I27" s="49"/>
      <c r="J27" s="66">
        <v>40</v>
      </c>
      <c r="K27" s="67"/>
      <c r="P27" s="5"/>
      <c r="Q27" s="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7.25" customHeight="1">
      <c r="C28" s="5"/>
      <c r="D28" s="3"/>
      <c r="F28" s="46" t="s">
        <v>47</v>
      </c>
      <c r="G28" s="46"/>
      <c r="H28" s="46"/>
      <c r="I28" s="46"/>
      <c r="J28" s="46"/>
      <c r="K28" s="49"/>
      <c r="L28" s="41" t="str">
        <f>IF(L21="","",SUM(L20:L26))</f>
        <v/>
      </c>
      <c r="M28" s="42"/>
      <c r="N28" s="42"/>
      <c r="O28" s="43"/>
      <c r="P28" s="50" t="s">
        <v>7</v>
      </c>
      <c r="Q28" s="50"/>
      <c r="Y28" s="41" t="str">
        <f>IF(L21="","",SUM(Y20:Y26))</f>
        <v/>
      </c>
      <c r="Z28" s="42"/>
      <c r="AA28" s="42"/>
      <c r="AB28" s="43"/>
      <c r="AC28" s="40" t="s">
        <v>10</v>
      </c>
      <c r="AD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7.25" customHeight="1">
      <c r="C29" s="5"/>
      <c r="D29" s="3"/>
      <c r="F29" s="46" t="s">
        <v>46</v>
      </c>
      <c r="G29" s="46"/>
      <c r="H29" s="46"/>
      <c r="I29" s="46"/>
      <c r="J29" s="46"/>
      <c r="K29" s="49"/>
      <c r="L29" s="41" t="str">
        <f>IF(L21="","",Y28/L28)</f>
        <v/>
      </c>
      <c r="M29" s="42"/>
      <c r="N29" s="42"/>
      <c r="O29" s="43"/>
      <c r="P29" s="2" t="s">
        <v>9</v>
      </c>
      <c r="R29" s="13" t="s">
        <v>51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7.25" customHeight="1">
      <c r="C30" s="5"/>
      <c r="D30" s="3"/>
      <c r="F30" s="46" t="s">
        <v>16</v>
      </c>
      <c r="G30" s="46"/>
      <c r="H30" s="46"/>
      <c r="I30" s="46"/>
      <c r="J30" s="46"/>
      <c r="K30" s="49"/>
      <c r="L30" s="41" t="str">
        <f>IF(L21="","",L19-L28)</f>
        <v/>
      </c>
      <c r="M30" s="42"/>
      <c r="N30" s="42"/>
      <c r="O30" s="43"/>
      <c r="P30" s="50" t="s">
        <v>7</v>
      </c>
      <c r="Q30" s="50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7.25" customHeight="1">
      <c r="A31" s="46" t="s">
        <v>48</v>
      </c>
      <c r="B31" s="46"/>
      <c r="C31" s="46"/>
      <c r="D31" s="46"/>
      <c r="E31" s="46"/>
      <c r="F31" s="46"/>
      <c r="G31" s="46"/>
      <c r="H31" s="46"/>
      <c r="I31" s="49"/>
      <c r="J31" s="64"/>
      <c r="K31" s="65"/>
      <c r="L31" s="41" t="str">
        <f>IF(J31="","",6*J31)</f>
        <v/>
      </c>
      <c r="M31" s="42"/>
      <c r="N31" s="42"/>
      <c r="O31" s="43"/>
      <c r="P31" s="50" t="s">
        <v>7</v>
      </c>
      <c r="Q31" s="50"/>
      <c r="U31" s="41">
        <v>47.92</v>
      </c>
      <c r="V31" s="42"/>
      <c r="W31" s="43"/>
      <c r="X31" s="2" t="s">
        <v>9</v>
      </c>
      <c r="Y31" s="41" t="str">
        <f>IF(J31="","",L31*U31)</f>
        <v/>
      </c>
      <c r="Z31" s="42"/>
      <c r="AA31" s="42"/>
      <c r="AB31" s="43"/>
      <c r="AC31" s="40" t="s">
        <v>10</v>
      </c>
      <c r="AD31" s="40"/>
    </row>
    <row r="32" spans="1:63" ht="17.25" customHeight="1">
      <c r="C32" s="5"/>
      <c r="F32" s="46" t="s">
        <v>49</v>
      </c>
      <c r="G32" s="46"/>
      <c r="H32" s="46"/>
      <c r="I32" s="46"/>
      <c r="J32" s="46"/>
      <c r="K32" s="49"/>
      <c r="L32" s="41" t="str">
        <f>IF(J31="","",SUM(L20:L25)+L31)</f>
        <v/>
      </c>
      <c r="M32" s="42"/>
      <c r="N32" s="42"/>
      <c r="O32" s="43"/>
      <c r="P32" s="50" t="s">
        <v>7</v>
      </c>
      <c r="Q32" s="50"/>
      <c r="Y32" s="41" t="str">
        <f>IF(J31="","",SUM(Y20:Y25)+Y31)</f>
        <v/>
      </c>
      <c r="Z32" s="42"/>
      <c r="AA32" s="42"/>
      <c r="AB32" s="43"/>
      <c r="AC32" s="40" t="s">
        <v>10</v>
      </c>
      <c r="AD32" s="40"/>
    </row>
    <row r="33" spans="1:63" ht="17.25" customHeight="1">
      <c r="C33" s="5"/>
      <c r="F33" s="46" t="s">
        <v>50</v>
      </c>
      <c r="G33" s="46"/>
      <c r="H33" s="46"/>
      <c r="I33" s="46"/>
      <c r="J33" s="46"/>
      <c r="K33" s="49"/>
      <c r="L33" s="41" t="str">
        <f>IF(J31="","",Y32/L32)</f>
        <v/>
      </c>
      <c r="M33" s="42"/>
      <c r="N33" s="42"/>
      <c r="O33" s="43"/>
      <c r="P33" s="2" t="s">
        <v>9</v>
      </c>
      <c r="R33" s="12" t="s">
        <v>51</v>
      </c>
    </row>
    <row r="34" spans="1:63" ht="9" customHeight="1">
      <c r="C34" s="5"/>
      <c r="H34" s="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6" spans="1:63" ht="17.25" customHeight="1"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Q36" s="40" t="s">
        <v>27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63" ht="17.25" customHeight="1">
      <c r="C37" s="8"/>
      <c r="D37" s="8"/>
      <c r="G37" s="40" t="s">
        <v>24</v>
      </c>
      <c r="H37" s="40"/>
      <c r="I37" s="40"/>
      <c r="J37" s="40"/>
      <c r="K37" s="40" t="s">
        <v>25</v>
      </c>
      <c r="L37" s="40"/>
      <c r="M37" s="40"/>
      <c r="N37" s="40"/>
      <c r="U37" s="40" t="s">
        <v>24</v>
      </c>
      <c r="V37" s="40"/>
      <c r="W37" s="40"/>
      <c r="X37" s="40"/>
      <c r="Y37" s="40" t="s">
        <v>25</v>
      </c>
      <c r="Z37" s="40"/>
      <c r="AA37" s="40"/>
      <c r="AB37" s="40"/>
    </row>
    <row r="38" spans="1:63" ht="17.25" customHeight="1">
      <c r="B38" s="8"/>
      <c r="C38" s="40" t="s">
        <v>3</v>
      </c>
      <c r="D38" s="40"/>
      <c r="E38" s="40"/>
      <c r="F38" s="40"/>
      <c r="G38" s="40" t="s">
        <v>23</v>
      </c>
      <c r="H38" s="40"/>
      <c r="I38" s="40"/>
      <c r="J38" s="40"/>
      <c r="K38" s="40" t="s">
        <v>23</v>
      </c>
      <c r="L38" s="40"/>
      <c r="M38" s="40"/>
      <c r="N38" s="40"/>
      <c r="Q38" s="40" t="s">
        <v>3</v>
      </c>
      <c r="R38" s="40"/>
      <c r="S38" s="40"/>
      <c r="T38" s="40"/>
      <c r="U38" s="40" t="s">
        <v>23</v>
      </c>
      <c r="V38" s="40"/>
      <c r="W38" s="40"/>
      <c r="X38" s="40"/>
      <c r="Y38" s="40" t="s">
        <v>23</v>
      </c>
      <c r="Z38" s="40"/>
      <c r="AA38" s="40"/>
      <c r="AB38" s="40"/>
    </row>
    <row r="39" spans="1:63" ht="17.25" customHeight="1">
      <c r="B39" s="6"/>
      <c r="C39" s="44">
        <v>1500</v>
      </c>
      <c r="D39" s="44"/>
      <c r="E39" s="44"/>
      <c r="F39" s="44"/>
      <c r="G39" s="45">
        <v>35</v>
      </c>
      <c r="H39" s="45"/>
      <c r="I39" s="45"/>
      <c r="J39" s="45"/>
      <c r="K39" s="45">
        <v>47.3</v>
      </c>
      <c r="L39" s="45"/>
      <c r="M39" s="45"/>
      <c r="N39" s="45"/>
      <c r="Q39" s="44">
        <v>1500</v>
      </c>
      <c r="R39" s="44"/>
      <c r="S39" s="44"/>
      <c r="T39" s="44"/>
      <c r="U39" s="45">
        <v>35</v>
      </c>
      <c r="V39" s="45"/>
      <c r="W39" s="45"/>
      <c r="X39" s="45"/>
      <c r="Y39" s="45">
        <v>40.5</v>
      </c>
      <c r="Z39" s="45"/>
      <c r="AA39" s="45"/>
      <c r="AB39" s="45"/>
    </row>
    <row r="40" spans="1:63" ht="17.25" customHeight="1">
      <c r="B40" s="6"/>
      <c r="C40" s="44">
        <v>1950</v>
      </c>
      <c r="D40" s="44"/>
      <c r="E40" s="44"/>
      <c r="F40" s="44"/>
      <c r="G40" s="45">
        <v>35</v>
      </c>
      <c r="H40" s="45"/>
      <c r="I40" s="45"/>
      <c r="J40" s="45"/>
      <c r="K40" s="45">
        <v>47.3</v>
      </c>
      <c r="L40" s="45"/>
      <c r="M40" s="45"/>
      <c r="N40" s="45"/>
      <c r="Q40" s="44">
        <v>1950</v>
      </c>
      <c r="R40" s="44"/>
      <c r="S40" s="44"/>
      <c r="T40" s="44"/>
      <c r="U40" s="45">
        <v>35</v>
      </c>
      <c r="V40" s="45"/>
      <c r="W40" s="45"/>
      <c r="X40" s="45"/>
      <c r="Y40" s="45">
        <v>40.5</v>
      </c>
      <c r="Z40" s="45"/>
      <c r="AA40" s="45"/>
      <c r="AB40" s="45"/>
    </row>
    <row r="41" spans="1:63" ht="17.25" customHeight="1">
      <c r="A41" s="7"/>
      <c r="B41" s="6"/>
      <c r="C41" s="44">
        <v>2400</v>
      </c>
      <c r="D41" s="44"/>
      <c r="E41" s="44"/>
      <c r="F41" s="44"/>
      <c r="G41" s="45">
        <v>39.5</v>
      </c>
      <c r="H41" s="45"/>
      <c r="I41" s="45"/>
      <c r="J41" s="45"/>
      <c r="K41" s="45">
        <v>47.3</v>
      </c>
      <c r="L41" s="45"/>
      <c r="M41" s="45"/>
      <c r="N41" s="45"/>
      <c r="Q41" s="44">
        <v>2100</v>
      </c>
      <c r="R41" s="44"/>
      <c r="S41" s="44"/>
      <c r="T41" s="44"/>
      <c r="U41" s="45">
        <v>36.5</v>
      </c>
      <c r="V41" s="45"/>
      <c r="W41" s="45"/>
      <c r="X41" s="45"/>
      <c r="Y41" s="45">
        <v>40.5</v>
      </c>
      <c r="Z41" s="45"/>
      <c r="AA41" s="45"/>
      <c r="AB41" s="4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7.25" customHeight="1">
      <c r="B42" s="6"/>
      <c r="C42" s="7"/>
      <c r="D42" s="7"/>
    </row>
    <row r="43" spans="1:63" ht="17.25" customHeight="1">
      <c r="A43" s="48" t="s">
        <v>52</v>
      </c>
      <c r="B43" s="48"/>
      <c r="C43" s="48"/>
      <c r="D43" s="48"/>
      <c r="E43" s="48"/>
      <c r="F43" s="48"/>
      <c r="G43" s="48"/>
      <c r="H43" s="48"/>
      <c r="I43" s="47" t="e">
        <f>(100*L29)-1550</f>
        <v>#VALUE!</v>
      </c>
      <c r="J43" s="47"/>
      <c r="K43" s="47"/>
      <c r="L43" s="47"/>
      <c r="M43" s="40" t="s">
        <v>7</v>
      </c>
      <c r="N43" s="40"/>
      <c r="P43" s="46" t="s">
        <v>53</v>
      </c>
      <c r="Q43" s="46"/>
      <c r="R43" s="46"/>
      <c r="S43" s="46"/>
      <c r="T43" s="46"/>
      <c r="U43" s="46"/>
      <c r="V43" s="46"/>
      <c r="W43" s="46"/>
      <c r="X43" s="46"/>
      <c r="Y43" s="47" t="str">
        <f>IF(J31="","",(100*L33)-1550)</f>
        <v/>
      </c>
      <c r="Z43" s="47"/>
      <c r="AA43" s="47"/>
      <c r="AB43" s="47"/>
    </row>
    <row r="44" spans="1:63" ht="17.25" customHeight="1">
      <c r="A44" s="46" t="s">
        <v>54</v>
      </c>
      <c r="B44" s="46"/>
      <c r="C44" s="46"/>
      <c r="D44" s="46"/>
      <c r="E44" s="46"/>
      <c r="F44" s="46"/>
      <c r="G44" s="46"/>
      <c r="H44" s="46"/>
      <c r="I44" s="47" t="e">
        <f>IF(L28&gt;I43,L28,I43)</f>
        <v>#VALUE!</v>
      </c>
      <c r="J44" s="47"/>
      <c r="K44" s="47"/>
      <c r="L44" s="47"/>
      <c r="P44" s="46" t="s">
        <v>54</v>
      </c>
      <c r="Q44" s="46"/>
      <c r="R44" s="46"/>
      <c r="S44" s="46"/>
      <c r="T44" s="46"/>
      <c r="U44" s="46"/>
      <c r="V44" s="46"/>
      <c r="W44" s="46"/>
      <c r="X44" s="46"/>
      <c r="Y44" s="47" t="str">
        <f>IF(L32&gt;Y43,L32,Y43)</f>
        <v/>
      </c>
      <c r="Z44" s="47"/>
      <c r="AA44" s="47"/>
      <c r="AB44" s="47"/>
    </row>
    <row r="47" spans="1:63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7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7.25" customHeight="1">
      <c r="A51" s="40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</sheetData>
  <sheetProtection algorithmName="SHA-512" hashValue="AlVqRPfnmxxWrPmpam5dfZ/GQx8pM6QkcC6VkM8M52XoJUyu6W99WNdn24HXIJjCUVu5e8BK2OLGIGOACR50qg==" saltValue="EWN6DVlrBmYyyGkFTXiULg==" spinCount="100000" sheet="1" objects="1" scenarios="1" selectLockedCells="1"/>
  <mergeCells count="134">
    <mergeCell ref="A51:AD51"/>
    <mergeCell ref="U31:W31"/>
    <mergeCell ref="Y31:AB31"/>
    <mergeCell ref="AC31:AD31"/>
    <mergeCell ref="Y32:AB32"/>
    <mergeCell ref="AC32:AD32"/>
    <mergeCell ref="A43:H43"/>
    <mergeCell ref="I43:L43"/>
    <mergeCell ref="M43:N43"/>
    <mergeCell ref="P43:X43"/>
    <mergeCell ref="Y43:AB43"/>
    <mergeCell ref="A31:I31"/>
    <mergeCell ref="J31:K31"/>
    <mergeCell ref="L31:O31"/>
    <mergeCell ref="P31:Q31"/>
    <mergeCell ref="F32:K32"/>
    <mergeCell ref="L32:O32"/>
    <mergeCell ref="P32:Q32"/>
    <mergeCell ref="F33:K33"/>
    <mergeCell ref="L33:O33"/>
    <mergeCell ref="Y41:AB41"/>
    <mergeCell ref="C41:F41"/>
    <mergeCell ref="G41:J41"/>
    <mergeCell ref="K41:N41"/>
    <mergeCell ref="Q41:T41"/>
    <mergeCell ref="U41:X41"/>
    <mergeCell ref="A50:AD50"/>
    <mergeCell ref="Y39:AB39"/>
    <mergeCell ref="C40:F40"/>
    <mergeCell ref="G40:J40"/>
    <mergeCell ref="K40:N40"/>
    <mergeCell ref="Q40:T40"/>
    <mergeCell ref="U40:X40"/>
    <mergeCell ref="Y40:AB40"/>
    <mergeCell ref="C39:F39"/>
    <mergeCell ref="G39:J39"/>
    <mergeCell ref="K39:N39"/>
    <mergeCell ref="Q39:T39"/>
    <mergeCell ref="U39:X39"/>
    <mergeCell ref="A44:H44"/>
    <mergeCell ref="I44:L44"/>
    <mergeCell ref="P44:X44"/>
    <mergeCell ref="Y44:AB44"/>
    <mergeCell ref="C36:N36"/>
    <mergeCell ref="Q36:AB36"/>
    <mergeCell ref="G37:J37"/>
    <mergeCell ref="K37:N37"/>
    <mergeCell ref="U37:X37"/>
    <mergeCell ref="Y37:AB37"/>
    <mergeCell ref="C38:F38"/>
    <mergeCell ref="G38:J38"/>
    <mergeCell ref="K38:N38"/>
    <mergeCell ref="Q38:T38"/>
    <mergeCell ref="U38:X38"/>
    <mergeCell ref="Y38:AB38"/>
    <mergeCell ref="F29:K29"/>
    <mergeCell ref="L29:O29"/>
    <mergeCell ref="F30:K30"/>
    <mergeCell ref="L30:O30"/>
    <mergeCell ref="P30:Q30"/>
    <mergeCell ref="Y26:AB26"/>
    <mergeCell ref="AC26:AD26"/>
    <mergeCell ref="F28:K28"/>
    <mergeCell ref="L28:O28"/>
    <mergeCell ref="P28:Q28"/>
    <mergeCell ref="Y28:AB28"/>
    <mergeCell ref="AC28:AD28"/>
    <mergeCell ref="A26:I26"/>
    <mergeCell ref="J26:K26"/>
    <mergeCell ref="L26:O26"/>
    <mergeCell ref="P26:Q26"/>
    <mergeCell ref="U26:W26"/>
    <mergeCell ref="A27:I27"/>
    <mergeCell ref="J27:K27"/>
    <mergeCell ref="AC24:AD24"/>
    <mergeCell ref="A25:K25"/>
    <mergeCell ref="L25:O25"/>
    <mergeCell ref="P25:Q25"/>
    <mergeCell ref="U25:W25"/>
    <mergeCell ref="Y25:AB25"/>
    <mergeCell ref="AC25:AD25"/>
    <mergeCell ref="A24:K24"/>
    <mergeCell ref="L24:O24"/>
    <mergeCell ref="P24:Q24"/>
    <mergeCell ref="U24:W24"/>
    <mergeCell ref="Y24:AB24"/>
    <mergeCell ref="Y22:AB22"/>
    <mergeCell ref="AC22:AD22"/>
    <mergeCell ref="A23:K23"/>
    <mergeCell ref="L23:O23"/>
    <mergeCell ref="P23:Q23"/>
    <mergeCell ref="U23:W23"/>
    <mergeCell ref="Y23:AB23"/>
    <mergeCell ref="AC23:AD23"/>
    <mergeCell ref="A22:K22"/>
    <mergeCell ref="L22:O22"/>
    <mergeCell ref="P22:Q22"/>
    <mergeCell ref="R22:T22"/>
    <mergeCell ref="U22:W22"/>
    <mergeCell ref="A19:K19"/>
    <mergeCell ref="L19:O19"/>
    <mergeCell ref="P19:Q19"/>
    <mergeCell ref="AC20:AD20"/>
    <mergeCell ref="A21:K21"/>
    <mergeCell ref="L21:O21"/>
    <mergeCell ref="P21:Q21"/>
    <mergeCell ref="R21:T21"/>
    <mergeCell ref="U21:W21"/>
    <mergeCell ref="Y21:AB21"/>
    <mergeCell ref="AC21:AD21"/>
    <mergeCell ref="A20:K20"/>
    <mergeCell ref="L20:O20"/>
    <mergeCell ref="P20:Q20"/>
    <mergeCell ref="U20:W20"/>
    <mergeCell ref="Y20:AB20"/>
    <mergeCell ref="R19:T19"/>
    <mergeCell ref="Z1:AD1"/>
    <mergeCell ref="A1:Y1"/>
    <mergeCell ref="L18:O18"/>
    <mergeCell ref="R18:T18"/>
    <mergeCell ref="U18:W18"/>
    <mergeCell ref="Y18:AB18"/>
    <mergeCell ref="P3:AD3"/>
    <mergeCell ref="R5:AD5"/>
    <mergeCell ref="R7:AD7"/>
    <mergeCell ref="R9:AD9"/>
    <mergeCell ref="R10:AD10"/>
    <mergeCell ref="R11:AD11"/>
    <mergeCell ref="R13:AD13"/>
    <mergeCell ref="R15:AD15"/>
    <mergeCell ref="A9:N10"/>
    <mergeCell ref="A12:N13"/>
    <mergeCell ref="A15:J16"/>
    <mergeCell ref="K15:N16"/>
  </mergeCells>
  <conditionalFormatting sqref="D30">
    <cfRule type="cellIs" dxfId="45" priority="15" operator="lessThan">
      <formula>0</formula>
    </cfRule>
  </conditionalFormatting>
  <conditionalFormatting sqref="L28">
    <cfRule type="expression" priority="2" stopIfTrue="1">
      <formula>L21=""</formula>
    </cfRule>
    <cfRule type="expression" dxfId="44" priority="6">
      <formula>L28&gt;L19</formula>
    </cfRule>
  </conditionalFormatting>
  <conditionalFormatting sqref="L29">
    <cfRule type="expression" priority="1" stopIfTrue="1">
      <formula>L21=""</formula>
    </cfRule>
  </conditionalFormatting>
  <conditionalFormatting sqref="L24:O24">
    <cfRule type="expression" dxfId="43" priority="9">
      <formula>L24&gt;120</formula>
    </cfRule>
    <cfRule type="expression" dxfId="42" priority="10">
      <formula>L24+L25&gt;120</formula>
    </cfRule>
  </conditionalFormatting>
  <conditionalFormatting sqref="L25:O25">
    <cfRule type="expression" dxfId="41" priority="8">
      <formula>L24+L25&gt;120</formula>
    </cfRule>
    <cfRule type="expression" dxfId="40" priority="7">
      <formula>L25&gt;50</formula>
    </cfRule>
  </conditionalFormatting>
  <conditionalFormatting sqref="L29:O29">
    <cfRule type="expression" dxfId="39" priority="80">
      <formula>L29&lt;G39:G41</formula>
    </cfRule>
    <cfRule type="expression" dxfId="38" priority="78">
      <formula>L28&gt;I43</formula>
    </cfRule>
    <cfRule type="expression" dxfId="37" priority="79">
      <formula>L29&gt;K39:K41</formula>
    </cfRule>
  </conditionalFormatting>
  <conditionalFormatting sqref="L33:O33">
    <cfRule type="expression" priority="74" stopIfTrue="1">
      <formula>J31=""</formula>
    </cfRule>
    <cfRule type="expression" dxfId="36" priority="76">
      <formula>L33&gt;K39:K41</formula>
    </cfRule>
    <cfRule type="expression" dxfId="35" priority="77">
      <formula>L33&lt;G39:G41</formula>
    </cfRule>
    <cfRule type="expression" dxfId="34" priority="75">
      <formula>L32&gt;Y43</formula>
    </cfRule>
  </conditionalFormatting>
  <printOptions horizontalCentered="1"/>
  <pageMargins left="0.5" right="0.5" top="0.5" bottom="0.5" header="0.25" footer="0.5"/>
  <pageSetup orientation="portrait" useFirstPageNumber="1" r:id="rId1"/>
  <headerFooter>
    <oddHeader xml:space="preserve">&amp;R   </oddHeader>
  </headerFooter>
  <ignoredErrors>
    <ignoredError sqref="L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N6316S</vt:lpstr>
      <vt:lpstr>N12JA</vt:lpstr>
      <vt:lpstr>N202MM</vt:lpstr>
      <vt:lpstr>N235ND</vt:lpstr>
      <vt:lpstr>N641DC</vt:lpstr>
      <vt:lpstr>N333RX</vt:lpstr>
      <vt:lpstr>N6694E</vt:lpstr>
      <vt:lpstr>N733JM</vt:lpstr>
      <vt:lpstr>N52993</vt:lpstr>
      <vt:lpstr>N3547L</vt:lpstr>
      <vt:lpstr>N401SS</vt:lpstr>
      <vt:lpstr>N501EL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clbrescia</dc:creator>
  <cp:lastModifiedBy>Katnik, Kent</cp:lastModifiedBy>
  <cp:revision>10</cp:revision>
  <cp:lastPrinted>2024-04-13T18:33:55Z</cp:lastPrinted>
  <dcterms:created xsi:type="dcterms:W3CDTF">2017-08-13T18:27:22Z</dcterms:created>
  <dcterms:modified xsi:type="dcterms:W3CDTF">2024-04-15T21:07:29Z</dcterms:modified>
  <dc:language>en-US</dc:language>
</cp:coreProperties>
</file>